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S:\Human Resources\HR Annual Reports\OPM-EVS\"/>
    </mc:Choice>
  </mc:AlternateContent>
  <bookViews>
    <workbookView xWindow="0" yWindow="0" windowWidth="20160" windowHeight="9840" tabRatio="842"/>
  </bookViews>
  <sheets>
    <sheet name="DASHBOARD" sheetId="56" r:id="rId1"/>
    <sheet name="DASHBOARD_DEMOGRAPHICS" sheetId="55" r:id="rId2"/>
    <sheet name="DASHBOARD_TRENDING" sheetId="58" r:id="rId3"/>
    <sheet name="CORE SURVEY" sheetId="59" r:id="rId4"/>
    <sheet name="WORK LIFE-TELEWORK" sheetId="60" r:id="rId5"/>
    <sheet name="DEMOGRAPHICS" sheetId="61" r:id="rId6"/>
    <sheet name="TREND CORE SURVEY" sheetId="62" r:id="rId7"/>
    <sheet name="TREND WORK LIFE-TELEWORK" sheetId="63" r:id="rId8"/>
    <sheet name="ASI" sheetId="64" r:id="rId9"/>
  </sheets>
  <definedNames>
    <definedName name="LeftData">OFFSET(DASHBOARD_DEMOGRAPHICS!$E$42:$E$50, 0, 0, DASHBOARD_DEMOGRAPHICS!$B$50)</definedName>
    <definedName name="leftLabel">OFFSET(DASHBOARD_DEMOGRAPHICS!$D$42:$D$50, 0, 0,DASHBOARD_DEMOGRAPHICS!$B$50)</definedName>
    <definedName name="nrAgencyName">DASHBOARD!$T$2:$T$3</definedName>
    <definedName name="nrChallenges">DASHBOARD!$Z$2:$Z$3</definedName>
    <definedName name="nrDemoAgeGroup">DASHBOARD_DEMOGRAPHICS!$U$5:$U$11</definedName>
    <definedName name="nrDemoAgeGroupLabel">DASHBOARD_DEMOGRAPHICS!$T$5:$T$11</definedName>
    <definedName name="nrDemoAgencyName">DASHBOARD_DEMOGRAPHICS!$T$2:$T$3</definedName>
    <definedName name="nrDemoDisability">DASHBOARD_DEMOGRAPHICS!$W$2:$W$3</definedName>
    <definedName name="nrDemoEducation">DASHBOARD_DEMOGRAPHICS!$Y$5:$Y$13</definedName>
    <definedName name="nrDemoEducationLabel">DASHBOARD_DEMOGRAPHICS!$X$5:$X$13</definedName>
    <definedName name="nrDemoGender">DASHBOARD_DEMOGRAPHICS!$U$2:$U$3</definedName>
    <definedName name="nrDemoGrade">DASHBOARD_DEMOGRAPHICS!$AG$5:$AG$12</definedName>
    <definedName name="nrDemoGradeLabel">DASHBOARD_DEMOGRAPHICS!$AF$5:$AF$12</definedName>
    <definedName name="nrDemoHispanic">DASHBOARD_DEMOGRAPHICS!$V$2:$V$3</definedName>
    <definedName name="nrDemoLeave">DASHBOARD_DEMOGRAPHICS!$AB$2:$AB$3</definedName>
    <definedName name="nrDemoLocation">DASHBOARD_DEMOGRAPHICS!$Y$2:$Y$3</definedName>
    <definedName name="nrDemoMilitary">DASHBOARD_DEMOGRAPHICS!$Z$2:$Z$3</definedName>
    <definedName name="nrDemoRacial">DASHBOARD_DEMOGRAPHICS!$W$5:$W$11</definedName>
    <definedName name="nrDemoRacialLabel">DASHBOARD_DEMOGRAPHICS!$V$5:$V$11</definedName>
    <definedName name="nrDemoRetirement">DASHBOARD_DEMOGRAPHICS!$AA$2:$AA$3</definedName>
    <definedName name="nrDemoSexual">DASHBOARD_DEMOGRAPHICS!$X$2:$X$3</definedName>
    <definedName name="nrDemoSupervisory">DASHBOARD_DEMOGRAPHICS!$AE$5:$AE$10</definedName>
    <definedName name="nrDemoSupervisoryLabel">DASHBOARD_DEMOGRAPHICS!$AD$5:$AD$10</definedName>
    <definedName name="nrDemoYearsAgency">DASHBOARD_DEMOGRAPHICS!$AA$5:$AA$11</definedName>
    <definedName name="nrDemoYearsAgencyLabel">DASHBOARD_DEMOGRAPHICS!$Z$5:$Z$11</definedName>
    <definedName name="nrDemoYearsFederal">DASHBOARD_DEMOGRAPHICS!$AC$5:$AC$12</definedName>
    <definedName name="nrDemoYearsFederalLabel">DASHBOARD_DEMOGRAPHICS!$AB$5:$AB$12</definedName>
    <definedName name="nrEngagementIndex">DASHBOARD!$AA$2:$AA$3</definedName>
    <definedName name="nrFieldPeriod">DASHBOARD!$AE$2:$AE$3</definedName>
    <definedName name="nrHighestAgree">DASHBOARD!$AB$4:$AC$9</definedName>
    <definedName name="nrHighestDisagree">DASHBOARD!$AD$4:$AE$9</definedName>
    <definedName name="nrHighestPerNeg">DASHBOARD!$X$4:$Y$9</definedName>
    <definedName name="nrHighestPerPos">DASHBOARD!$T$4:$U$9</definedName>
    <definedName name="nrIntrinsicExperiences">DASHBOARD!$AD$2:$AD$3</definedName>
    <definedName name="nrLeadersLead">DASHBOARD!$AB$2:$AB$3</definedName>
    <definedName name="nrLowestPerNeg">DASHBOARD!$Z$4:$AA$9</definedName>
    <definedName name="nrLowestPerPos">DASHBOARD!$V$4:$W$9</definedName>
    <definedName name="nrNumAdministered">DASHBOARD!$W$2:$W$3</definedName>
    <definedName name="nrNumCompleted">DASHBOARD!$V$2:$V$3</definedName>
    <definedName name="nrQuestions">DASHBOARD!$B$42:$C$126</definedName>
    <definedName name="nrResponseRate">DASHBOARD!$X$2:$X$3</definedName>
    <definedName name="nrSampleOrCensus">DASHBOARD!$U$2:$U$3</definedName>
    <definedName name="nrStrengths">DASHBOARD!$Y$2:$Y$3</definedName>
    <definedName name="nrSupervisors">DASHBOARD!$AC$2:$AC$3</definedName>
    <definedName name="nrTrendAgencyName">DASHBOARD_TRENDING!$T$2:$T$3</definedName>
    <definedName name="nrTrendData">DASHBOARD_TRENDING!$D$42:$G$113</definedName>
    <definedName name="nrTrendLargestDecrease2014">DASHBOARD_TRENDING!$AD$4:$AE$9</definedName>
    <definedName name="nrTrendLargestDecrease2015">DASHBOARD_TRENDING!$AB$4:$AC$9</definedName>
    <definedName name="nrTrendLargestDecrease2016">DASHBOARD_TRENDING!$Z$4:$AA$9</definedName>
    <definedName name="nrTrendLargestIncrease2014">DASHBOARD_TRENDING!$X$4:$Y$9</definedName>
    <definedName name="nrTrendLargestIncrease2015">DASHBOARD_TRENDING!$V$4:$W$9</definedName>
    <definedName name="nrTrendLargestIncrease2016">DASHBOARD_TRENDING!$T$4:$U$9</definedName>
    <definedName name="nrTrendNumDecrease2014">DASHBOARD_TRENDING!$Z$2:$Z$3</definedName>
    <definedName name="nrTrendNumDecrease2015">DASHBOARD_TRENDING!$X$2:$X$3</definedName>
    <definedName name="nrTrendNumDecrease2016">DASHBOARD_TRENDING!$V$2:$V$3</definedName>
    <definedName name="nrTrendNumIncrease2014">DASHBOARD_TRENDING!$Y$2:$Y$3</definedName>
    <definedName name="nrTrendNumIncrease2015">DASHBOARD_TRENDING!$W$2:$W$3</definedName>
    <definedName name="nrTrendNumIncrease2016">DASHBOARD_TRENDING!$U$2:$U$3</definedName>
    <definedName name="nrTrendQuestions">DASHBOARD_TRENDING!$B$42:$C$126</definedName>
    <definedName name="_xlnm.Print_Area" localSheetId="0">DASHBOARD!$B$2:$R$40</definedName>
    <definedName name="_xlnm.Print_Area" localSheetId="1">DASHBOARD_DEMOGRAPHICS!$B$2:$R$40</definedName>
    <definedName name="_xlnm.Print_Area" localSheetId="2">DASHBOARD_TRENDING!$B$2:$R$40</definedName>
    <definedName name="RightData">OFFSET(DASHBOARD_DEMOGRAPHICS!$E$50:$E$56, 0, 0, DASHBOARD_DEMOGRAPHICS!$B$51)</definedName>
    <definedName name="RightLabel">OFFSET(DASHBOARD_DEMOGRAPHICS!$D$50:$D$56, 0, 0, DASHBOARD_DEMOGRAPHICS!$B$51)</definedName>
  </definedNames>
  <calcPr calcId="162913"/>
</workbook>
</file>

<file path=xl/calcChain.xml><?xml version="1.0" encoding="utf-8"?>
<calcChain xmlns="http://schemas.openxmlformats.org/spreadsheetml/2006/main">
  <c r="AF14" i="58" l="1"/>
  <c r="AF13" i="58"/>
  <c r="AD14" i="58"/>
  <c r="AD13" i="58"/>
  <c r="AB14" i="58"/>
  <c r="AB13" i="58"/>
  <c r="Z14" i="58"/>
  <c r="Z13" i="58"/>
  <c r="X14" i="58"/>
  <c r="X13" i="58"/>
  <c r="Z25" i="58"/>
  <c r="Z24" i="58"/>
  <c r="Z23" i="58"/>
  <c r="Z22" i="58"/>
  <c r="Z21" i="58"/>
  <c r="Z20" i="58"/>
  <c r="Z19" i="58"/>
  <c r="Z18" i="58"/>
  <c r="Z17" i="58"/>
  <c r="Z16" i="58"/>
  <c r="Y25" i="58"/>
  <c r="Y24" i="58"/>
  <c r="Y23" i="58"/>
  <c r="Y22" i="58"/>
  <c r="Y21" i="58"/>
  <c r="Y20" i="58"/>
  <c r="Y19" i="58"/>
  <c r="Y18" i="58"/>
  <c r="Y17" i="58"/>
  <c r="Y16" i="58"/>
  <c r="X25" i="58"/>
  <c r="X24" i="58"/>
  <c r="X23" i="58"/>
  <c r="X22" i="58"/>
  <c r="X21" i="58"/>
  <c r="X20" i="58"/>
  <c r="X19" i="58"/>
  <c r="X18" i="58"/>
  <c r="X17" i="58"/>
  <c r="X16" i="58"/>
  <c r="W25" i="58"/>
  <c r="W24" i="58"/>
  <c r="W23" i="58"/>
  <c r="W22" i="58"/>
  <c r="W21" i="58"/>
  <c r="W20" i="58"/>
  <c r="W19" i="58"/>
  <c r="W18" i="58"/>
  <c r="W17" i="58"/>
  <c r="W16" i="58"/>
  <c r="V32" i="58" l="1"/>
  <c r="U38" i="58"/>
  <c r="U37" i="58"/>
  <c r="U36" i="58"/>
  <c r="U35" i="58"/>
  <c r="U34" i="58"/>
  <c r="U32" i="58"/>
  <c r="U31" i="58"/>
  <c r="AF11" i="58" l="1"/>
  <c r="AD11" i="58"/>
  <c r="P53" i="56"/>
  <c r="U33" i="58" l="1"/>
  <c r="V31" i="58" s="1"/>
  <c r="Y29" i="58" l="1"/>
  <c r="X29" i="58"/>
  <c r="W29" i="58"/>
  <c r="Y28" i="58"/>
  <c r="X28" i="58"/>
  <c r="W28" i="58"/>
  <c r="Y27" i="58"/>
  <c r="X27" i="58"/>
  <c r="W27" i="58"/>
  <c r="Y26" i="58"/>
  <c r="X26" i="58"/>
  <c r="W26" i="58"/>
  <c r="AF12" i="58"/>
  <c r="AE12" i="58"/>
  <c r="AD12" i="58"/>
  <c r="AC12" i="58"/>
  <c r="AB12" i="58"/>
  <c r="AA12" i="58"/>
  <c r="Z12" i="58"/>
  <c r="Y12" i="58"/>
  <c r="X12" i="58"/>
  <c r="W12" i="58"/>
  <c r="V12" i="58"/>
  <c r="AE11" i="58"/>
  <c r="AC11" i="58"/>
  <c r="AB11" i="58"/>
  <c r="AA11" i="58"/>
  <c r="Z11" i="58"/>
  <c r="AJ16" i="58" s="1"/>
  <c r="Y11" i="58"/>
  <c r="X11" i="58"/>
  <c r="W11" i="58"/>
  <c r="V11" i="58"/>
  <c r="D34" i="58"/>
  <c r="D16" i="58"/>
  <c r="W14" i="58" l="1"/>
  <c r="AB21" i="58"/>
  <c r="AB23" i="58"/>
  <c r="AA14" i="58"/>
  <c r="AE14" i="58"/>
  <c r="AB25" i="58"/>
  <c r="Y14" i="58"/>
  <c r="AC14" i="58"/>
  <c r="AB17" i="58"/>
  <c r="Y13" i="58"/>
  <c r="AB16" i="58"/>
  <c r="W13" i="58"/>
  <c r="AA13" i="58"/>
  <c r="AE13" i="58"/>
  <c r="AC13" i="58"/>
  <c r="AB19" i="58"/>
  <c r="AF25" i="58"/>
  <c r="AI16" i="58"/>
  <c r="AF23" i="58" l="1"/>
  <c r="AF21" i="58"/>
  <c r="AF19" i="58"/>
  <c r="AF16" i="58"/>
  <c r="AF17" i="58"/>
  <c r="AB22" i="58"/>
  <c r="AF22" i="58"/>
  <c r="AB24" i="58"/>
  <c r="AF24" i="58"/>
  <c r="AG22" i="58"/>
  <c r="AC22" i="58"/>
  <c r="AG21" i="58"/>
  <c r="AC21" i="58"/>
  <c r="AA21" i="58"/>
  <c r="AE21" i="58"/>
  <c r="AG23" i="58"/>
  <c r="AC23" i="58"/>
  <c r="AG24" i="58"/>
  <c r="AC24" i="58"/>
  <c r="AA22" i="58"/>
  <c r="AE22" i="58"/>
  <c r="AA24" i="58"/>
  <c r="AE24" i="58"/>
  <c r="AA25" i="58"/>
  <c r="AE25" i="58"/>
  <c r="AA23" i="58"/>
  <c r="AE23" i="58"/>
  <c r="AG25" i="58"/>
  <c r="AC25" i="58"/>
  <c r="AA19" i="58"/>
  <c r="AE19" i="58"/>
  <c r="AA20" i="58"/>
  <c r="AE20" i="58"/>
  <c r="AA18" i="58"/>
  <c r="AE18" i="58"/>
  <c r="AA17" i="58"/>
  <c r="AE17" i="58"/>
  <c r="AA16" i="58"/>
  <c r="AE16" i="58"/>
  <c r="AB20" i="58"/>
  <c r="AF20" i="58"/>
  <c r="AG16" i="58"/>
  <c r="AC16" i="58"/>
  <c r="AG18" i="58"/>
  <c r="AC18" i="58"/>
  <c r="AG17" i="58"/>
  <c r="AC17" i="58"/>
  <c r="AB18" i="58"/>
  <c r="AF18" i="58"/>
  <c r="AG19" i="58"/>
  <c r="AC19" i="58"/>
  <c r="AG20" i="58"/>
  <c r="AC20" i="58"/>
  <c r="W54" i="56"/>
  <c r="V54" i="56"/>
  <c r="W56" i="56" s="1"/>
  <c r="U54" i="56"/>
  <c r="T54" i="56"/>
  <c r="U56" i="56" s="1"/>
  <c r="S54" i="56"/>
  <c r="R54" i="56"/>
  <c r="S56" i="56" s="1"/>
  <c r="Q54" i="56"/>
  <c r="P54" i="56"/>
  <c r="Q56" i="56" s="1"/>
  <c r="O54" i="56"/>
  <c r="N54" i="56"/>
  <c r="O56" i="56" s="1"/>
  <c r="W53" i="56"/>
  <c r="V53" i="56"/>
  <c r="W55" i="56" s="1"/>
  <c r="U53" i="56"/>
  <c r="T53" i="56"/>
  <c r="U55" i="56" s="1"/>
  <c r="S53" i="56"/>
  <c r="R53" i="56"/>
  <c r="S55" i="56" s="1"/>
  <c r="Q53" i="56"/>
  <c r="M54" i="56"/>
  <c r="Q55" i="56"/>
  <c r="O53" i="56"/>
  <c r="N53" i="56"/>
  <c r="O55" i="56" s="1"/>
  <c r="M53" i="56"/>
  <c r="D43" i="55" l="1"/>
  <c r="N55" i="56" l="1"/>
  <c r="P55" i="56" l="1"/>
  <c r="N56" i="56"/>
  <c r="P56" i="56"/>
  <c r="R56" i="56" l="1"/>
  <c r="V56" i="56"/>
  <c r="T56" i="56"/>
  <c r="R55" i="56"/>
  <c r="V55" i="56"/>
  <c r="T55" i="56"/>
  <c r="E42" i="55" l="1"/>
  <c r="D48" i="55" l="1"/>
  <c r="D45" i="55"/>
  <c r="D44" i="55"/>
  <c r="E47" i="55"/>
  <c r="C52" i="55"/>
  <c r="E48" i="55"/>
  <c r="D49" i="55"/>
  <c r="E49" i="55"/>
  <c r="E43" i="55"/>
  <c r="D42" i="55"/>
  <c r="D47" i="55"/>
  <c r="E45" i="55"/>
  <c r="E46" i="55"/>
  <c r="B50" i="55"/>
  <c r="D46" i="55"/>
  <c r="E44" i="55"/>
  <c r="D52" i="55"/>
  <c r="E52" i="55"/>
  <c r="E50" i="55"/>
  <c r="E54" i="55"/>
  <c r="D51" i="55"/>
  <c r="D54" i="55"/>
  <c r="C53" i="55"/>
  <c r="E53" i="55"/>
  <c r="D55" i="55"/>
  <c r="D53" i="55"/>
  <c r="D56" i="55"/>
  <c r="E55" i="55"/>
  <c r="D50" i="55"/>
  <c r="B51" i="55"/>
  <c r="E51" i="55"/>
  <c r="E56" i="55"/>
</calcChain>
</file>

<file path=xl/sharedStrings.xml><?xml version="1.0" encoding="utf-8"?>
<sst xmlns="http://schemas.openxmlformats.org/spreadsheetml/2006/main" count="2472" uniqueCount="423">
  <si>
    <t>I have enough information to do my job well.</t>
  </si>
  <si>
    <t>I feel encouraged to come up with new and better ways of doing things.</t>
  </si>
  <si>
    <t>I like the kind of work I do.</t>
  </si>
  <si>
    <t>I know what is expected of me on the job.</t>
  </si>
  <si>
    <t>I am constantly looking for ways to do my job better.</t>
  </si>
  <si>
    <t>My workload is reasonable.</t>
  </si>
  <si>
    <t>My talents are used well in the workplace.</t>
  </si>
  <si>
    <t>The work I do is important.</t>
  </si>
  <si>
    <t>I am held accountable for achieving results.</t>
  </si>
  <si>
    <t>I can disclose a suspected violation of any law, rule or regulation without fear of reprisal.</t>
  </si>
  <si>
    <t>My training needs are assessed.</t>
  </si>
  <si>
    <t>The people I work with cooperate to get the job done.</t>
  </si>
  <si>
    <t>My work unit is able to recruit people with the right skills.</t>
  </si>
  <si>
    <t>Promotions in my work unit are based on merit.</t>
  </si>
  <si>
    <t>In my work unit, steps are taken to deal with a poor performer who cannot or will not improve.</t>
  </si>
  <si>
    <t>In my work unit, differences in performance are recognized in a meaningful way.</t>
  </si>
  <si>
    <t>Awards in my work unit depend on how well employees perform their jobs.</t>
  </si>
  <si>
    <t>The skill level in my work unit has improved in the past year.</t>
  </si>
  <si>
    <t>How would you rate the overall quality of work done by your work unit?</t>
  </si>
  <si>
    <t>The workforce has the job-relevant knowledge and skills necessary to accomplish organizational goals.</t>
  </si>
  <si>
    <t>Employees have a feeling of personal empowerment with respect to work processes.</t>
  </si>
  <si>
    <t>Employees are recognized for providing high quality products and services.</t>
  </si>
  <si>
    <t>Creativity and innovation are rewarded.</t>
  </si>
  <si>
    <t>Pay raises depend on how well employees perform their jobs.</t>
  </si>
  <si>
    <t>My organization has prepared employees for potential security threats.</t>
  </si>
  <si>
    <t>Arbitrary action, personal favoritism and coercion for partisan political purposes are not tolerated.</t>
  </si>
  <si>
    <t>My agency is successful at accomplishing its mission.</t>
  </si>
  <si>
    <t>I recommend my organization as a good place to work.</t>
  </si>
  <si>
    <t>I believe the results of this survey will be used to make my agency a better place to work.</t>
  </si>
  <si>
    <t>My supervisor provides me with opportunities to demonstrate my leadership skills.</t>
  </si>
  <si>
    <t>Discussions with my supervisor about my performance are worthwhile.</t>
  </si>
  <si>
    <t>My supervisor is committed to a workforce representative of all segments of society.</t>
  </si>
  <si>
    <t>My supervisor provides me with constructive suggestions to improve my job performance.</t>
  </si>
  <si>
    <t>Supervisors in my work unit support employee development.</t>
  </si>
  <si>
    <t>My supervisor listens to what I have to say.</t>
  </si>
  <si>
    <t>In the last six months, my supervisor has talked with me about my performance.</t>
  </si>
  <si>
    <t>I have trust and confidence in my supervisor.</t>
  </si>
  <si>
    <t>Overall, how good a job do you feel is being done by your immediate supervisor?</t>
  </si>
  <si>
    <t>In my organization, senior leaders generate high levels of motivation and commitment in the workforce.</t>
  </si>
  <si>
    <t>My organization's senior leaders maintain high standards of honesty and integrity.</t>
  </si>
  <si>
    <t>Supervisors work well with employees of different backgrounds.</t>
  </si>
  <si>
    <t>Managers communicate the goals and priorities of the organization.</t>
  </si>
  <si>
    <t>Managers review and evaluate the organization's progress toward meeting its goals and objectives.</t>
  </si>
  <si>
    <t>Managers support collaboration across work units to accomplish work objectives.</t>
  </si>
  <si>
    <t>Overall, how good a job do you feel is being done by the manager directly above your immediate supervisor?</t>
  </si>
  <si>
    <t>Senior leaders demonstrate support for Work/Life programs.</t>
  </si>
  <si>
    <t>How satisfied are you with your involvement in decisions that affect your work?</t>
  </si>
  <si>
    <t>How satisfied are you with the information you receive from management on what's going on in your organization?</t>
  </si>
  <si>
    <t>How satisfied are you with the recognition you receive for doing a good job?</t>
  </si>
  <si>
    <t>How satisfied are you with the policies and practices of your senior leaders?</t>
  </si>
  <si>
    <t>How satisfied are you with your opportunity to get a better job in your organization?</t>
  </si>
  <si>
    <t>How satisfied are you with the training you receive for your present job?</t>
  </si>
  <si>
    <t>Considering everything, how satisfied are you with your job?</t>
  </si>
  <si>
    <t>Considering everything, how satisfied are you with your pay?</t>
  </si>
  <si>
    <t>Considering everything, how satisfied are you with your organization?</t>
  </si>
  <si>
    <t>How satisfied are you with the following Work/Life programs in your agency? Telework</t>
  </si>
  <si>
    <t>Team Leader</t>
  </si>
  <si>
    <t>Supervisor</t>
  </si>
  <si>
    <t>Manager</t>
  </si>
  <si>
    <t>Senior Leader</t>
  </si>
  <si>
    <t>American Indian or Alaska Native</t>
  </si>
  <si>
    <t>Asian</t>
  </si>
  <si>
    <t>Black or African American</t>
  </si>
  <si>
    <t>Native Hawaiian or Other Pacific Islander</t>
  </si>
  <si>
    <t>White</t>
  </si>
  <si>
    <t>Two or more races</t>
  </si>
  <si>
    <t>Less than High School</t>
  </si>
  <si>
    <t>Trade or Technical Certificate</t>
  </si>
  <si>
    <t>Some College (no degree)</t>
  </si>
  <si>
    <t>Federal Wage System</t>
  </si>
  <si>
    <t>GS 1-6</t>
  </si>
  <si>
    <t>GS 7-12</t>
  </si>
  <si>
    <t>GS 13-15</t>
  </si>
  <si>
    <t>Senior Executive Service</t>
  </si>
  <si>
    <t>Senior Level (SL) or Scientific or Professional (ST)</t>
  </si>
  <si>
    <t>Other</t>
  </si>
  <si>
    <t>Less than 1 year</t>
  </si>
  <si>
    <t>1 to 3 years</t>
  </si>
  <si>
    <t>4 to 5 years</t>
  </si>
  <si>
    <t>6 to 10 years</t>
  </si>
  <si>
    <t>11 to 14 years</t>
  </si>
  <si>
    <t>15 to 20 years</t>
  </si>
  <si>
    <t>More than 20 years</t>
  </si>
  <si>
    <t>11 to 20 years</t>
  </si>
  <si>
    <t>25 and under</t>
  </si>
  <si>
    <t>26-29</t>
  </si>
  <si>
    <t>30-39</t>
  </si>
  <si>
    <t>40-49</t>
  </si>
  <si>
    <t>50-59</t>
  </si>
  <si>
    <t>60 or older</t>
  </si>
  <si>
    <t>My work gives me a feeling of personal accomplishment.</t>
  </si>
  <si>
    <t>My supervisor treats me with respect.</t>
  </si>
  <si>
    <t>Age Group</t>
  </si>
  <si>
    <t>Racial Category</t>
  </si>
  <si>
    <t>I am given a real opportunity to improve my skills in my organization.</t>
  </si>
  <si>
    <t>When needed I am willing to put in the extra effort to get a job done.</t>
  </si>
  <si>
    <t>I know how my work relates to the agency's goals and priorities.</t>
  </si>
  <si>
    <t>My performance appraisal is a fair reflection of my performance.</t>
  </si>
  <si>
    <t>Employees in my work unit share job knowledge with each other.</t>
  </si>
  <si>
    <t>Employees are protected from health and safety hazards on the job.</t>
  </si>
  <si>
    <t>My supervisor supports my need to balance work and other life issues.</t>
  </si>
  <si>
    <t>I have a high level of respect for my organization's senior leaders.</t>
  </si>
  <si>
    <t>I have sufficient resources to get my job done.</t>
  </si>
  <si>
    <t>Physical conditions allow employees to perform their jobs well.</t>
  </si>
  <si>
    <t>In my most recent performance appraisal, I understood what I had to do to be rated at different performance levels.</t>
  </si>
  <si>
    <t>Prohibited Personnel Practices are not tolerated.</t>
  </si>
  <si>
    <t>Managers promote communication among different work units.</t>
  </si>
  <si>
    <t>Top Chart</t>
  </si>
  <si>
    <t>Bottom Chart</t>
  </si>
  <si>
    <t>How satisfied are you with the following Work/Life programs in your agency? Health and Wellness Programs</t>
  </si>
  <si>
    <t>How satisfied are you with the following Work/Life programs in your agency? Child Care Programs</t>
  </si>
  <si>
    <t>How satisfied are you with the following Work/Life programs in your agency? Elder Care Programs</t>
  </si>
  <si>
    <t>Education</t>
  </si>
  <si>
    <t>Supervisory Status</t>
  </si>
  <si>
    <t>Pay Category/Grade</t>
  </si>
  <si>
    <t>Bachelor's Degree</t>
  </si>
  <si>
    <t>Master's Degree</t>
  </si>
  <si>
    <t>Doctoral/ Professional Degree</t>
  </si>
  <si>
    <t>High School Diploma/ GED or equivalent</t>
  </si>
  <si>
    <t>LEADERS LEAD</t>
  </si>
  <si>
    <t>SUPERVISORS</t>
  </si>
  <si>
    <t>Highest % Positive</t>
  </si>
  <si>
    <t>Lowest % Positive</t>
  </si>
  <si>
    <t>Lowest % Negative</t>
  </si>
  <si>
    <t>Highest % Negative</t>
  </si>
  <si>
    <t>Highest % Strongly Agree</t>
  </si>
  <si>
    <t>Highest % Strongly Disagree</t>
  </si>
  <si>
    <t>Highest % Positive Items</t>
  </si>
  <si>
    <t>Lowest % Positive Items</t>
  </si>
  <si>
    <t>Highest % Negative Items</t>
  </si>
  <si>
    <t>Lowest % Negative Items</t>
  </si>
  <si>
    <t>Highest % Strongly Agree Items</t>
  </si>
  <si>
    <t>Highest % Strongly Disagree Items</t>
  </si>
  <si>
    <t>Policies and programs promote diversity in the workplace.</t>
  </si>
  <si>
    <t>Have you been notified whether or not you are eligible to telework?</t>
  </si>
  <si>
    <t>Please select the response below that BEST describes your current teleworking situation.</t>
  </si>
  <si>
    <t>Do you participate in the following Work/Life programs? Alternative Work Schedules</t>
  </si>
  <si>
    <t>Do you participate in the following Work/Life programs? Health and Wellness Programs</t>
  </si>
  <si>
    <t>Do you participate in the following Work/Life programs? Employee Assistance Program</t>
  </si>
  <si>
    <t>Do you participate in the following Work/Life programs? Child Care Programs</t>
  </si>
  <si>
    <t>Do you participate in the following Work/Life programs? Elder Care Programs</t>
  </si>
  <si>
    <t>How satisfied are you with the following Work/Life programs in your agency? Alternative Work Schedules</t>
  </si>
  <si>
    <t>How satisfied are you with the following Work/Life programs in your agency? Employee Assistance Program</t>
  </si>
  <si>
    <t>Non-Supervisor</t>
  </si>
  <si>
    <t>INTRINSIC WORK EXPERIENCE</t>
  </si>
  <si>
    <t>Agency Tenure</t>
  </si>
  <si>
    <t>Federal Tenure</t>
  </si>
  <si>
    <t>Federal Government Tenure</t>
  </si>
  <si>
    <t>Largest Increases since 2016</t>
  </si>
  <si>
    <t>Largest Increases in Percent Positive since 2016</t>
  </si>
  <si>
    <t>Largest Increases since 2015</t>
  </si>
  <si>
    <t>Largest Increases in Percent Positive since 2015</t>
  </si>
  <si>
    <t>Largest Increases since 2014</t>
  </si>
  <si>
    <t>Largest Increases in Percent Positive since 2014</t>
  </si>
  <si>
    <t>Largest Decreases since 2016</t>
  </si>
  <si>
    <t>Largest Decreases in Percent Positive since 2016</t>
  </si>
  <si>
    <t>Largest Decreases since 2015</t>
  </si>
  <si>
    <t>Largest Decreases in Percent Positive since 2015</t>
  </si>
  <si>
    <t>Largest Decreases since 2014</t>
  </si>
  <si>
    <t>Largest Decreases in Percent Positive since 2014</t>
  </si>
  <si>
    <t>2017 ENGAGEMENT INDEX</t>
  </si>
  <si>
    <t>Name</t>
  </si>
  <si>
    <t>type</t>
  </si>
  <si>
    <t>Resp</t>
  </si>
  <si>
    <t>Samp</t>
  </si>
  <si>
    <t>RR</t>
  </si>
  <si>
    <t>Strengths</t>
  </si>
  <si>
    <t>Challenges</t>
  </si>
  <si>
    <t>Engagement</t>
  </si>
  <si>
    <t>LeadersLead</t>
  </si>
  <si>
    <t>Supervisors</t>
  </si>
  <si>
    <t>Intrinsic</t>
  </si>
  <si>
    <t>FieldPeriod</t>
  </si>
  <si>
    <t>Institute of Museum and Library Services</t>
  </si>
  <si>
    <t>CENSUS</t>
  </si>
  <si>
    <t>May 9 - June 20, 2017</t>
  </si>
  <si>
    <t>Item</t>
  </si>
  <si>
    <t>Percent</t>
  </si>
  <si>
    <t>i</t>
  </si>
  <si>
    <t>itemtext</t>
  </si>
  <si>
    <t>Female</t>
  </si>
  <si>
    <t>Hisp</t>
  </si>
  <si>
    <t>Disability</t>
  </si>
  <si>
    <t>LGBT</t>
  </si>
  <si>
    <t>HQ</t>
  </si>
  <si>
    <t>Military</t>
  </si>
  <si>
    <t>Retire</t>
  </si>
  <si>
    <t>Leaving</t>
  </si>
  <si>
    <t>Label</t>
  </si>
  <si>
    <t>Percentage</t>
  </si>
  <si>
    <t>Associate's Degree</t>
  </si>
  <si>
    <t>Increases2</t>
  </si>
  <si>
    <t>Decreases2</t>
  </si>
  <si>
    <t>Increases3</t>
  </si>
  <si>
    <t>Decreases3</t>
  </si>
  <si>
    <t>Increases4</t>
  </si>
  <si>
    <t>Decreases4</t>
  </si>
  <si>
    <t>Diff2</t>
  </si>
  <si>
    <t>Diff3</t>
  </si>
  <si>
    <t>Diff4</t>
  </si>
  <si>
    <t>Pos2014</t>
  </si>
  <si>
    <t>Pos2015</t>
  </si>
  <si>
    <t>Pos2016</t>
  </si>
  <si>
    <t>Pos2017</t>
  </si>
  <si>
    <t>Response
Type</t>
  </si>
  <si>
    <t>Item Text</t>
  </si>
  <si>
    <t>Percent
Positive
%</t>
  </si>
  <si>
    <t>Strongly
Agree/
Very
Good/
Very
Satisfied
%</t>
  </si>
  <si>
    <t>Agree/
Good/
Satisfied
%</t>
  </si>
  <si>
    <t>Neither
Agree nor
Disagree/
Fair/
Neither
Satisfied
nor
Dissatisfied
%</t>
  </si>
  <si>
    <t>Disagree/
Poor/
Dissatisfied
%</t>
  </si>
  <si>
    <t>Strongly
Disagree/
Very Poor/
Very
Dissatisfied
%</t>
  </si>
  <si>
    <t>Percent
Negative
%</t>
  </si>
  <si>
    <t>Strongly
Agree/
Very
Good/
Very
Satisfied
N</t>
  </si>
  <si>
    <t>Agree/
Good/
Satisfied
N</t>
  </si>
  <si>
    <t>Neither
Agree nor
Disagree/
Fair/
Neither
Satisfied
nor
Dissatisfied
N</t>
  </si>
  <si>
    <t>Disagree/
Poor/
Dissatisfied
N</t>
  </si>
  <si>
    <t>Strongly
Disagree/
Very Poor/
Very
Dissatisfied
N</t>
  </si>
  <si>
    <t>Item
Response
Total**
N</t>
  </si>
  <si>
    <t>Do Not
Know/
No
Basis to
Judge
N</t>
  </si>
  <si>
    <t>Agree
-disagree</t>
  </si>
  <si>
    <t>*I am given a real opportunity to
improve my skills in my organization.</t>
  </si>
  <si>
    <t>N/A</t>
  </si>
  <si>
    <t>I have enough information to do my job
well.</t>
  </si>
  <si>
    <t>I feel encouraged to come up with new
and better ways of doing things.</t>
  </si>
  <si>
    <t>My work gives me a feeling of personal
accomplishment.</t>
  </si>
  <si>
    <t>I know what is expected of me on the
job.</t>
  </si>
  <si>
    <t>When needed I am willing to put in the
extra effort to get a job done.</t>
  </si>
  <si>
    <t>I am constantly looking for ways to do
my job better.</t>
  </si>
  <si>
    <t>I have sufficient resources (for example,
people, materials, budget) to get my job
done.</t>
  </si>
  <si>
    <t>*My workload is reasonable.</t>
  </si>
  <si>
    <t>*My talents are used well in the
workplace.</t>
  </si>
  <si>
    <t>*I know how my work relates to the
agency's goals and priorities.</t>
  </si>
  <si>
    <t>Physical conditions (for example, noise
level, temperature, lighting, cleanliness
in the workplace) allow employees to
perform their jobs well.</t>
  </si>
  <si>
    <t>My performance appraisal is a fair
reflection of my performance.</t>
  </si>
  <si>
    <t>I am held accountable for achieving
results.</t>
  </si>
  <si>
    <t>*I can disclose a suspected violation of
any law, rule or regulation without fear
of reprisal.</t>
  </si>
  <si>
    <t>In my most recent performance
appraisal, I understood what I had to do
to be rated at different performance
levels (for example, Fully Successful,
Outstanding).</t>
  </si>
  <si>
    <t>*The people I work with cooperate to
get the job done.</t>
  </si>
  <si>
    <t>My work unit is able to recruit people
with the right skills.</t>
  </si>
  <si>
    <t>Promotions in my work unit are based
on merit.</t>
  </si>
  <si>
    <t>In my work unit, steps are taken to deal
with a poor performer who cannot or
will not improve.</t>
  </si>
  <si>
    <t>*In my work unit, differences in
performance are recognized in a
meaningful way.</t>
  </si>
  <si>
    <t>Awards in my work unit depend on how
well employees perform their jobs.</t>
  </si>
  <si>
    <t>Employees in my work unit share job
knowledge with each other.</t>
  </si>
  <si>
    <t>The skill level in my work unit has
improved in the past year.</t>
  </si>
  <si>
    <t>Good
-poor</t>
  </si>
  <si>
    <t>How would you rate the overall quality
of work done by your work unit?</t>
  </si>
  <si>
    <t>*The workforce has the job-relevant
knowledge and skills necessary to
accomplish organizational goals.</t>
  </si>
  <si>
    <t>Employees have a feeling of personal
empowerment with respect to work
processes.</t>
  </si>
  <si>
    <t>Employees are recognized for providing
high quality products and services.</t>
  </si>
  <si>
    <t>Pay raises depend on how well
employees perform their jobs.</t>
  </si>
  <si>
    <t>Policies and programs promote
diversity in the workplace (for example,
recruiting minorities and women,
training in awareness of diversity issues,
mentoring).</t>
  </si>
  <si>
    <t>Employees are protected from health
and safety hazards on the job.</t>
  </si>
  <si>
    <t>My organization has prepared
employees for potential security
threats.</t>
  </si>
  <si>
    <t>Arbitrary action, personal favoritism
and coercion for partisan political
purposes are not tolerated.</t>
  </si>
  <si>
    <t>Prohibited Personnel Practices (for
example, illegally discriminating for or
against any employee/applicant,
obstructing a person's right to compete
for employment, knowingly violating
veterans' preference requirements) are
not tolerated.</t>
  </si>
  <si>
    <t>My agency is successful at
accomplishing its mission.</t>
  </si>
  <si>
    <t>*I recommend my organization as a
good place to work.</t>
  </si>
  <si>
    <t>*I believe the results of this survey will
be used to make my agency a better
place to work.</t>
  </si>
  <si>
    <t>My supervisor supports my need to
balance work and other life issues.</t>
  </si>
  <si>
    <t>My supervisor provides me with
opportunities to demonstrate my
leadership skills.</t>
  </si>
  <si>
    <t>Discussions with my supervisor about
my performance are worthwhile.</t>
  </si>
  <si>
    <t>My supervisor is committed to a
workforce representative of all
segments of society.</t>
  </si>
  <si>
    <t>My supervisor provides me with
constructive suggestions to improve my
job performance.</t>
  </si>
  <si>
    <t>Supervisors in my work unit support
employee development.</t>
  </si>
  <si>
    <t>My supervisor listens to what I have to
say.</t>
  </si>
  <si>
    <t>In the last six months, my supervisor
has talked with me about my
performance.</t>
  </si>
  <si>
    <t>I have trust and confidence in my
supervisor.</t>
  </si>
  <si>
    <t>Overall, how good a job do you feel is
being done by your immediate
supervisor?</t>
  </si>
  <si>
    <t>In my organization, senior leaders
generate high levels of motivation and
commitment in the workforce.</t>
  </si>
  <si>
    <t>My organization's senior leaders
maintain high standards of honesty and
integrity.</t>
  </si>
  <si>
    <t>Supervisors work well with employees
of different backgrounds.</t>
  </si>
  <si>
    <t>*Managers communicate the goals and
priorities of the organization.</t>
  </si>
  <si>
    <t>Managers review and evaluate the
organization's progress toward meeting
its goals and objectives.</t>
  </si>
  <si>
    <t>Managers promote communication
among different work units (for
example, about projects, goals, needed
resources).</t>
  </si>
  <si>
    <t>Managers support collaboration across
work units to accomplish work
objectives.</t>
  </si>
  <si>
    <t>Overall, how good a job do you feel is
being done by the manager directly
above your immediate supervisor?</t>
  </si>
  <si>
    <t>I have a high level of respect for my
organization's senior leaders.</t>
  </si>
  <si>
    <t>Senior leaders demonstrate support for
Work/Life programs.</t>
  </si>
  <si>
    <t>Satisfied
-dissatisfi
ed</t>
  </si>
  <si>
    <t>*How satisfied are you with your
involvement in decisions that affect
your work?</t>
  </si>
  <si>
    <t>*How satisfied are you with the
information you receive from
management on what's going on in
your organization?</t>
  </si>
  <si>
    <t>*How satisfied are you with the
recognition you receive for doing a
good job?</t>
  </si>
  <si>
    <t>How satisfied are you with the policies
and practices of your senior leaders?</t>
  </si>
  <si>
    <t>How satisfied are you with your
opportunity to get a better job in your
organization?</t>
  </si>
  <si>
    <t>How satisfied are you with the training
you receive for your present job?</t>
  </si>
  <si>
    <t>*Considering everything, how satisfied
are you with your job?</t>
  </si>
  <si>
    <t>Considering everything, how satisfied
are you with your pay?</t>
  </si>
  <si>
    <t>*Considering everything, how satisfied
are you with your organization?</t>
  </si>
  <si>
    <t>How satisfied are you with the following
Work/Life programs in your agency?
Telework</t>
  </si>
  <si>
    <t>How satisfied are you with the following
Work/Life programs in your agency?
Alternative Work Schedules (AWS)</t>
  </si>
  <si>
    <t>How satisfied are you with the following
Work/Life programs in your agency?
Health and Wellness Programs (for
example, exercise, medical screening,
quit smoking programs)</t>
  </si>
  <si>
    <t>How satisfied are you with the following
Work/Life programs in your agency?
Employee Assistance Program (EAP)</t>
  </si>
  <si>
    <t>How satisfied are you with the following
Work/Life programs in your agency?
Child Care Programs (for example,
daycare, parenting classes, parenting
support groups)</t>
  </si>
  <si>
    <t>How satisfied are you with the following
Work/Life programs in your agency?
Elder Care Programs (for example,
support groups, speakers)</t>
  </si>
  <si>
    <r>
      <rPr>
        <sz val="10"/>
        <color rgb="FF000000"/>
        <rFont val="Calibri"/>
      </rPr>
      <t>* AES prescribed items as of 2017 (5 CFR Part 250, Subpart C)</t>
    </r>
  </si>
  <si>
    <r>
      <rPr>
        <sz val="10"/>
        <color rgb="FF000000"/>
        <rFont val="Calibri"/>
      </rPr>
      <t>** Unweighted count of responses excluding 'Do Not Know' and 'No Basis to Judge'</t>
    </r>
  </si>
  <si>
    <r>
      <rPr>
        <sz val="10"/>
        <color rgb="FF000000"/>
        <rFont val="Calibri"/>
      </rPr>
      <t>The Dashboard only includes items 1-71.</t>
    </r>
  </si>
  <si>
    <r>
      <rPr>
        <sz val="10"/>
        <color rgb="FF000000"/>
        <rFont val="Calibri"/>
      </rPr>
      <t>Percentages are weighted to represent the Agency's population.</t>
    </r>
  </si>
  <si>
    <t>72. Have you been notified whether or not you are eligible to telework?</t>
  </si>
  <si>
    <t>N</t>
  </si>
  <si>
    <t>%</t>
  </si>
  <si>
    <t/>
  </si>
  <si>
    <t>Yes, I was notified that I was eligible to telework.</t>
  </si>
  <si>
    <t>Yes, I was notified that I was not eligible to telework.</t>
  </si>
  <si>
    <t>No, I was not notified of my telework eligibility.</t>
  </si>
  <si>
    <t>Not sure if I was notified of my telework eligibility.</t>
  </si>
  <si>
    <t>Total</t>
  </si>
  <si>
    <t>73. Please select the response below that BEST describes your current teleworking situation.</t>
  </si>
  <si>
    <t>I telework 3 or more days per week.</t>
  </si>
  <si>
    <t>I telework 1 or 2 days per week.</t>
  </si>
  <si>
    <t>I telework, but no more than 1 or 2 days per month.</t>
  </si>
  <si>
    <t>I telework very infrequently.</t>
  </si>
  <si>
    <t>I do not telework because I have to be physically present on the job.</t>
  </si>
  <si>
    <t>I do not telework because I have technical issues.</t>
  </si>
  <si>
    <t>I do not telework because I did not receive approval to do so.</t>
  </si>
  <si>
    <t>I do not telework because I choose not to telework.</t>
  </si>
  <si>
    <t>74. Do you participate in the following Work/Life programs? Alternative Work Schedules</t>
  </si>
  <si>
    <t>Yes</t>
  </si>
  <si>
    <t>No</t>
  </si>
  <si>
    <t>Not available to me</t>
  </si>
  <si>
    <t>75. Do you participate in the following Work/Life programs? Health and Wellness Programs</t>
  </si>
  <si>
    <t>76. Do you participate in the following Work/Life programs? Employee Assistance Program</t>
  </si>
  <si>
    <t>77. Do you participate in the following Work/Life programs? Child Care Programs</t>
  </si>
  <si>
    <t>78. Do you participate in the following Work/Life programs? Elder Care Programs</t>
  </si>
  <si>
    <t>Where do you work?</t>
  </si>
  <si>
    <t>Headquarters</t>
  </si>
  <si>
    <t>Field</t>
  </si>
  <si>
    <t>What is your supervisory status?</t>
  </si>
  <si>
    <t>Are you:</t>
  </si>
  <si>
    <t>Male</t>
  </si>
  <si>
    <t>Are you Hispanic or Latino?</t>
  </si>
  <si>
    <t>Please select the racial category or categories with which you most closely identify.</t>
  </si>
  <si>
    <t>What is the highest degree or level of education you have completed?</t>
  </si>
  <si>
    <t>High School Diploma/GED or equivalent</t>
  </si>
  <si>
    <t>Associate's Degree (e.g., AA, AS)</t>
  </si>
  <si>
    <t>Bachelor's Degree (e.g., BA, BS)</t>
  </si>
  <si>
    <t>Master's Degree (e.g., MA, MS, MBA)</t>
  </si>
  <si>
    <t>Doctoral/Professional Degree (e.g., Ph.D., MD, JD)</t>
  </si>
  <si>
    <t>What is your pay category/grade?</t>
  </si>
  <si>
    <t>How long have you been with the Federal Government (excluding military service)?</t>
  </si>
  <si>
    <t>How long have you been with your current agency (for example, Department of Justice, Environmental Protection
Agency)?</t>
  </si>
  <si>
    <t>Are you considering leaving your organization within the next year, and if so, why?</t>
  </si>
  <si>
    <t>Yes, to retire</t>
  </si>
  <si>
    <t>Yes, to take another job within the Federal Government</t>
  </si>
  <si>
    <t>Yes, to take another job outside the Federal Government</t>
  </si>
  <si>
    <t>Yes, other</t>
  </si>
  <si>
    <t>I am planning to retire:</t>
  </si>
  <si>
    <t>Within one year</t>
  </si>
  <si>
    <t>Between one and three years</t>
  </si>
  <si>
    <t>Between three and five years</t>
  </si>
  <si>
    <t>Five or more years</t>
  </si>
  <si>
    <t>Self-Identify as:</t>
  </si>
  <si>
    <t>Heterosexual or Straight</t>
  </si>
  <si>
    <t>Gay, Lesbian, Bisexual, or Transgender</t>
  </si>
  <si>
    <t>I prefer not to say</t>
  </si>
  <si>
    <t>What is your US military service status?</t>
  </si>
  <si>
    <t>No Prior Military Service</t>
  </si>
  <si>
    <t>Currently in National Guard or Reserves</t>
  </si>
  <si>
    <t>Retired</t>
  </si>
  <si>
    <t>Separated or Discharged</t>
  </si>
  <si>
    <t>Are you an individual with a disability?</t>
  </si>
  <si>
    <t>What is your age group?</t>
  </si>
  <si>
    <r>
      <rPr>
        <sz val="10"/>
        <color rgb="FF000000"/>
        <rFont val="Calibri"/>
      </rPr>
      <t>Percentages for demographic questions are unweighted.</t>
    </r>
  </si>
  <si>
    <t>Year</t>
  </si>
  <si>
    <t>Agree-disagree</t>
  </si>
  <si>
    <t>*I am given a real opportunity to improve my skills in my organization.</t>
  </si>
  <si>
    <t>I have sufficient resources (for example, people, materials, budget) to get my job done.</t>
  </si>
  <si>
    <t>*My talents are used well in the workplace.</t>
  </si>
  <si>
    <t>*I know how my work relates to the agency's goals and priorities.</t>
  </si>
  <si>
    <t>Physical conditions (for example, noise level, temperature, lighting, cleanliness in the workplace)
allow employees to perform their jobs well.</t>
  </si>
  <si>
    <t>*I can disclose a suspected violation of any law, rule or regulation without fear of reprisal.</t>
  </si>
  <si>
    <t>In my most recent performance appraisal, I understood what I had to do to be rated at different
performance levels (for example, Fully Successful, Outstanding).</t>
  </si>
  <si>
    <t>*The people I work with cooperate to get the job done.</t>
  </si>
  <si>
    <t>*In my work unit, differences in performance are recognized in a meaningful way.</t>
  </si>
  <si>
    <t>Good-poor</t>
  </si>
  <si>
    <t>*The workforce has the job-relevant knowledge and skills necessary to accomplish
organizational goals.</t>
  </si>
  <si>
    <t>Policies and programs promote diversity in the workplace (for example, recruiting minorities
and women, training in awareness of diversity issues, mentoring).</t>
  </si>
  <si>
    <t>Arbitrary action, personal favoritism and coercion for partisan political purposes are not
tolerated.</t>
  </si>
  <si>
    <t>Prohibited Personnel Practices (for example, illegally discriminating for or against any
employee/applicant, obstructing a person's right to compete for employment, knowingly
violating veterans' preference requirements) are not tolerated.</t>
  </si>
  <si>
    <t>*I recommend my organization as a good place to work.</t>
  </si>
  <si>
    <t>*I believe the results of this survey will be used to make my agency a better place to work.</t>
  </si>
  <si>
    <t>In my organization, senior leaders generate high levels of motivation and commitment in the
workforce.</t>
  </si>
  <si>
    <t>*Managers communicate the goals and priorities of the organization.</t>
  </si>
  <si>
    <t>Managers review and evaluate the organization's progress toward meeting its goals and
objectives.</t>
  </si>
  <si>
    <t>Managers promote communication among different work units (for example, about projects,
goals, needed resources).</t>
  </si>
  <si>
    <t>Overall, how good a job do you feel is being done by the manager directly above your
immediate supervisor?</t>
  </si>
  <si>
    <t>Satisfied
-dissatisfied</t>
  </si>
  <si>
    <t>*How satisfied are you with your involvement in decisions that affect your work?</t>
  </si>
  <si>
    <t>*How satisfied are you with the information you receive from management on what's going on
in your organization?</t>
  </si>
  <si>
    <t>*How satisfied are you with the recognition you receive for doing a good job?</t>
  </si>
  <si>
    <t>*Considering everything, how satisfied are you with your job?</t>
  </si>
  <si>
    <t>*Considering everything, how satisfied are you with your organization?</t>
  </si>
  <si>
    <t>How satisfied are you with the following Work/Life programs in your agency? Alternative Work
Schedules (AWS)</t>
  </si>
  <si>
    <t>How satisfied are you with the following Work/Life programs in your agency? Health and
Wellness Programs (for example, exercise, medical screening, quit smoking programs)</t>
  </si>
  <si>
    <t>How satisfied are you with the following Work/Life programs in your agency? Employee
Assistance Program (EAP)</t>
  </si>
  <si>
    <t>How satisfied are you with the following Work/Life programs in your agency? Child Care
Programs (for example, daycare, parenting classes, parenting support groups)</t>
  </si>
  <si>
    <t>How satisfied are you with the following Work/Life programs in your agency? Elder Care
Programs (for example, support groups, speakers)</t>
  </si>
  <si>
    <t>--</t>
  </si>
  <si>
    <r>
      <rPr>
        <sz val="10"/>
        <color rgb="FF000000"/>
        <rFont val="Calibri"/>
      </rPr>
      <t>The rows above do not include results for any item or year when there were fewer than 10 completed surveys.</t>
    </r>
  </si>
  <si>
    <t>Number of respondents</t>
  </si>
  <si>
    <t>73. Please select the response below that BEST describes
your current teleworking situation.</t>
  </si>
  <si>
    <t>I do not telework because I have to be physically present on
the job.</t>
  </si>
  <si>
    <t>74. Do you participate in the following Work/Life programs?
Alternative Work Schedules</t>
  </si>
  <si>
    <t>75. Do you participate in the following Work/Life programs?
Health and Wellness Programs</t>
  </si>
  <si>
    <t>76. Do you participate in the following Work/Life programs?
Employee Assistance Program</t>
  </si>
  <si>
    <t>77. Do you participate in the following Work/Life programs?
Child Care Programs</t>
  </si>
  <si>
    <t>78. Do you participate in the following Work/Life programs?
Elder Care Programs</t>
  </si>
  <si>
    <t>Agency-Specific Questions</t>
  </si>
  <si>
    <t>1.   My direct supervisor encourages me to collaborate with other staff across the agency.</t>
  </si>
  <si>
    <t># of
Respondents</t>
  </si>
  <si>
    <t>Strongly Agree</t>
  </si>
  <si>
    <t>Agree</t>
  </si>
  <si>
    <t>Neither Agree nor Disagree</t>
  </si>
  <si>
    <t>Disagree</t>
  </si>
  <si>
    <t>Strongly Disagree</t>
  </si>
  <si>
    <t>2.  The Director provides opportunities for me to voice my ideas and concerns directly.</t>
  </si>
  <si>
    <t>3.  I consider team work to be a core value in accomplishing my work. </t>
  </si>
  <si>
    <t>4.  My direct supervisor provides me with guidance in order for me to balance my workload. </t>
  </si>
  <si>
    <t>For all tables on this worksheet:</t>
  </si>
  <si>
    <t>Percentages are weighted to represent the Agency’s population.</t>
  </si>
  <si>
    <t>Source:  Federal Employee Viewpoint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</si>
</sst>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\+####;\-####;"/>
    <numFmt numFmtId="167" formatCode="##0.00%"/>
    <numFmt numFmtId="168" formatCode="########0"/>
    <numFmt numFmtId="169" formatCode="##0.0%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 tint="0.1499984740745262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9"/>
      <color theme="1" tint="0.34998626667073579"/>
      <name val="Calibri"/>
      <family val="2"/>
      <scheme val="minor"/>
    </font>
    <font>
      <sz val="9.5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6"/>
      <color rgb="FF225EA8"/>
      <name val="Calibri"/>
      <family val="2"/>
      <scheme val="minor"/>
    </font>
    <font>
      <sz val="20"/>
      <color rgb="FFFEB24C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sz val="11"/>
      <color rgb="FF225EA8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rgb="FF202D7E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 tint="0.34998626667073579"/>
      <name val="Arial"/>
      <family val="2"/>
    </font>
    <font>
      <sz val="10"/>
      <color theme="0"/>
      <name val="Arial"/>
      <family val="2"/>
    </font>
    <font>
      <sz val="9"/>
      <color theme="1" tint="0.34998626667073579"/>
      <name val="Arial"/>
      <family val="2"/>
    </font>
    <font>
      <sz val="16"/>
      <color rgb="FF225EA8"/>
      <name val="Tahoma"/>
      <family val="2"/>
    </font>
    <font>
      <sz val="20"/>
      <color rgb="FFFEB24C"/>
      <name val="Tahoma"/>
      <family val="2"/>
    </font>
    <font>
      <sz val="14"/>
      <color theme="1" tint="0.14999847407452621"/>
      <name val="Calibri Light"/>
      <family val="2"/>
    </font>
    <font>
      <b/>
      <sz val="8"/>
      <color theme="1" tint="0.34998626667073579"/>
      <name val="Arial"/>
      <family val="2"/>
    </font>
    <font>
      <sz val="10"/>
      <name val="Arial"/>
      <family val="2"/>
    </font>
    <font>
      <sz val="8"/>
      <color theme="1" tint="0.34998626667073579"/>
      <name val="Arial"/>
      <family val="2"/>
    </font>
    <font>
      <sz val="11"/>
      <color rgb="FF225EA8"/>
      <name val="Franklin Gothic Demi"/>
      <family val="2"/>
    </font>
    <font>
      <b/>
      <sz val="10"/>
      <color theme="1" tint="0.34998626667073579"/>
      <name val="Arial"/>
      <family val="2"/>
    </font>
    <font>
      <sz val="10"/>
      <color theme="1"/>
      <name val="Franklin Gothic Book"/>
      <family val="2"/>
    </font>
    <font>
      <sz val="10"/>
      <color rgb="FF202D7E"/>
      <name val="Arial"/>
      <family val="2"/>
    </font>
    <font>
      <sz val="10"/>
      <color theme="1" tint="0.249977111117893"/>
      <name val="Arial"/>
      <family val="2"/>
    </font>
    <font>
      <sz val="8"/>
      <color theme="1"/>
      <name val="Franklin Gothic Book"/>
      <family val="2"/>
    </font>
    <font>
      <sz val="11"/>
      <color theme="1" tint="0.34998626667073579"/>
      <name val="Calibri"/>
      <family val="2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 tint="0.34998626667073579"/>
      <name val="Calibri"/>
      <family val="2"/>
      <scheme val="minor"/>
    </font>
    <font>
      <sz val="11"/>
      <color rgb="FF595959"/>
      <name val="Calibri"/>
      <family val="2"/>
      <scheme val="minor"/>
    </font>
    <font>
      <sz val="9.5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9.5"/>
      <color rgb="FF112277"/>
      <name val="Arial"/>
    </font>
    <font>
      <sz val="10"/>
      <color rgb="FF000000"/>
      <name val="Calibri"/>
    </font>
    <font>
      <b/>
      <i/>
      <sz val="11"/>
      <color rgb="FF000000"/>
      <name val="Calibri"/>
    </font>
    <font>
      <b/>
      <sz val="11"/>
      <color rgb="FF000000"/>
      <name val="Calibri"/>
    </font>
    <font>
      <b/>
      <sz val="14"/>
      <color rgb="FF375799"/>
      <name val="calibri"/>
    </font>
    <font>
      <u/>
      <sz val="10"/>
      <color rgb="FF000000"/>
      <name val="calibri"/>
    </font>
  </fonts>
  <fills count="4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95959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375799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DDEB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24994659260841701"/>
      </left>
      <right/>
      <top/>
      <bottom style="thin">
        <color indexed="64"/>
      </bottom>
      <diagonal/>
    </border>
    <border>
      <left/>
      <right style="medium">
        <color theme="1" tint="0.24994659260841701"/>
      </right>
      <top/>
      <bottom style="thin">
        <color indexed="64"/>
      </bottom>
      <diagonal/>
    </border>
    <border>
      <left/>
      <right style="medium">
        <color theme="1" tint="0.249977111117893"/>
      </right>
      <top style="medium">
        <color theme="1" tint="0.24994659260841701"/>
      </top>
      <bottom/>
      <diagonal/>
    </border>
    <border>
      <left/>
      <right style="medium">
        <color theme="1" tint="0.249977111117893"/>
      </right>
      <top/>
      <bottom/>
      <diagonal/>
    </border>
    <border>
      <left/>
      <right style="medium">
        <color theme="1" tint="0.249977111117893"/>
      </right>
      <top/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D7DDEB"/>
      </left>
      <right style="thin">
        <color rgb="FFD7DDEB"/>
      </right>
      <top style="thin">
        <color rgb="FFD7DDEB"/>
      </top>
      <bottom style="thin">
        <color rgb="FFD7DDEB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375799"/>
      </bottom>
      <diagonal/>
    </border>
    <border>
      <left style="thin">
        <color rgb="FFFFFFFF"/>
      </left>
      <right style="thin">
        <color rgb="FFFFFFFF"/>
      </right>
      <top style="thin">
        <color rgb="FF375799"/>
      </top>
      <bottom style="thin">
        <color rgb="FFFFFFFF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2" applyNumberFormat="0" applyAlignment="0" applyProtection="0"/>
    <xf numFmtId="0" fontId="16" fillId="8" borderId="13" applyNumberFormat="0" applyAlignment="0" applyProtection="0"/>
    <xf numFmtId="0" fontId="17" fillId="8" borderId="12" applyNumberFormat="0" applyAlignment="0" applyProtection="0"/>
    <xf numFmtId="0" fontId="18" fillId="0" borderId="14" applyNumberFormat="0" applyFill="0" applyAlignment="0" applyProtection="0"/>
    <xf numFmtId="0" fontId="19" fillId="9" borderId="15" applyNumberFormat="0" applyAlignment="0" applyProtection="0"/>
    <xf numFmtId="0" fontId="20" fillId="0" borderId="0" applyNumberFormat="0" applyFill="0" applyBorder="0" applyAlignment="0" applyProtection="0"/>
    <xf numFmtId="0" fontId="1" fillId="10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4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7" fillId="0" borderId="0"/>
    <xf numFmtId="0" fontId="29" fillId="0" borderId="0"/>
    <xf numFmtId="0" fontId="26" fillId="0" borderId="0"/>
    <xf numFmtId="0" fontId="65" fillId="0" borderId="0"/>
  </cellStyleXfs>
  <cellXfs count="197">
    <xf numFmtId="0" fontId="0" fillId="0" borderId="0" xfId="0"/>
    <xf numFmtId="3" fontId="3" fillId="3" borderId="0" xfId="3" applyNumberFormat="1" applyFont="1" applyFill="1" applyBorder="1"/>
    <xf numFmtId="3" fontId="3" fillId="3" borderId="0" xfId="3" applyNumberFormat="1" applyFont="1" applyFill="1" applyBorder="1" applyAlignment="1">
      <alignment horizontal="right"/>
    </xf>
    <xf numFmtId="10" fontId="4" fillId="3" borderId="0" xfId="3" applyNumberFormat="1" applyFont="1" applyFill="1" applyBorder="1" applyAlignment="1">
      <alignment horizontal="right"/>
    </xf>
    <xf numFmtId="10" fontId="3" fillId="3" borderId="0" xfId="3" applyNumberFormat="1" applyFont="1" applyFill="1" applyBorder="1" applyAlignment="1">
      <alignment horizontal="right"/>
    </xf>
    <xf numFmtId="1" fontId="4" fillId="3" borderId="0" xfId="3" applyNumberFormat="1" applyFont="1" applyFill="1" applyBorder="1" applyAlignment="1">
      <alignment horizontal="right"/>
    </xf>
    <xf numFmtId="3" fontId="4" fillId="3" borderId="0" xfId="3" applyNumberFormat="1" applyFont="1" applyFill="1" applyBorder="1" applyAlignment="1">
      <alignment horizontal="right"/>
    </xf>
    <xf numFmtId="0" fontId="7" fillId="2" borderId="0" xfId="3" applyFont="1" applyFill="1" applyBorder="1"/>
    <xf numFmtId="0" fontId="6" fillId="2" borderId="0" xfId="3" applyFont="1" applyFill="1" applyBorder="1"/>
    <xf numFmtId="0" fontId="7" fillId="2" borderId="0" xfId="0" applyFont="1" applyFill="1" applyBorder="1" applyAlignment="1">
      <alignment horizontal="center" wrapText="1"/>
    </xf>
    <xf numFmtId="9" fontId="7" fillId="2" borderId="0" xfId="2" applyNumberFormat="1" applyFont="1" applyFill="1" applyBorder="1"/>
    <xf numFmtId="0" fontId="7" fillId="2" borderId="0" xfId="3" applyFont="1" applyFill="1" applyAlignment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top"/>
    </xf>
    <xf numFmtId="0" fontId="28" fillId="2" borderId="0" xfId="0" applyFont="1" applyFill="1" applyAlignment="1">
      <alignment vertical="top"/>
    </xf>
    <xf numFmtId="0" fontId="28" fillId="2" borderId="0" xfId="0" applyFont="1" applyFill="1" applyAlignment="1">
      <alignment horizontal="left" vertical="top"/>
    </xf>
    <xf numFmtId="0" fontId="3" fillId="3" borderId="0" xfId="3" applyFont="1" applyFill="1" applyBorder="1"/>
    <xf numFmtId="0" fontId="30" fillId="2" borderId="0" xfId="3" applyFont="1" applyFill="1"/>
    <xf numFmtId="0" fontId="28" fillId="2" borderId="0" xfId="3" applyFont="1" applyFill="1"/>
    <xf numFmtId="0" fontId="31" fillId="2" borderId="0" xfId="3" applyFont="1" applyFill="1"/>
    <xf numFmtId="0" fontId="6" fillId="2" borderId="0" xfId="3" applyFont="1" applyFill="1"/>
    <xf numFmtId="0" fontId="32" fillId="2" borderId="0" xfId="3" applyFont="1" applyFill="1"/>
    <xf numFmtId="0" fontId="30" fillId="3" borderId="2" xfId="3" applyFont="1" applyFill="1" applyBorder="1"/>
    <xf numFmtId="0" fontId="30" fillId="3" borderId="3" xfId="3" applyFont="1" applyFill="1" applyBorder="1"/>
    <xf numFmtId="0" fontId="30" fillId="3" borderId="20" xfId="3" applyFont="1" applyFill="1" applyBorder="1"/>
    <xf numFmtId="0" fontId="30" fillId="3" borderId="5" xfId="3" applyFont="1" applyFill="1" applyBorder="1"/>
    <xf numFmtId="0" fontId="33" fillId="3" borderId="0" xfId="3" applyFont="1" applyFill="1" applyBorder="1" applyAlignment="1">
      <alignment vertical="center"/>
    </xf>
    <xf numFmtId="0" fontId="30" fillId="3" borderId="0" xfId="3" applyFont="1" applyFill="1" applyBorder="1"/>
    <xf numFmtId="0" fontId="34" fillId="3" borderId="0" xfId="3" applyFont="1" applyFill="1" applyBorder="1" applyAlignment="1">
      <alignment horizontal="right"/>
    </xf>
    <xf numFmtId="0" fontId="30" fillId="3" borderId="21" xfId="3" applyFont="1" applyFill="1" applyBorder="1"/>
    <xf numFmtId="165" fontId="6" fillId="2" borderId="0" xfId="1" applyNumberFormat="1" applyFont="1" applyFill="1" applyBorder="1"/>
    <xf numFmtId="164" fontId="6" fillId="2" borderId="0" xfId="2" applyNumberFormat="1" applyFont="1" applyFill="1" applyBorder="1"/>
    <xf numFmtId="9" fontId="6" fillId="2" borderId="0" xfId="2" applyFont="1" applyFill="1" applyBorder="1"/>
    <xf numFmtId="0" fontId="30" fillId="3" borderId="0" xfId="3" applyFont="1" applyFill="1" applyBorder="1" applyAlignment="1">
      <alignment horizontal="left" vertical="top"/>
    </xf>
    <xf numFmtId="0" fontId="35" fillId="3" borderId="0" xfId="3" applyFont="1" applyFill="1" applyBorder="1" applyAlignment="1">
      <alignment vertical="center"/>
    </xf>
    <xf numFmtId="0" fontId="35" fillId="3" borderId="0" xfId="3" applyFont="1" applyFill="1" applyBorder="1" applyAlignment="1">
      <alignment horizontal="right" vertical="center"/>
    </xf>
    <xf numFmtId="0" fontId="28" fillId="2" borderId="0" xfId="3" applyFont="1" applyFill="1" applyBorder="1"/>
    <xf numFmtId="2" fontId="36" fillId="2" borderId="0" xfId="0" applyNumberFormat="1" applyFont="1" applyFill="1" applyBorder="1" applyAlignment="1" applyProtection="1">
      <alignment vertical="center"/>
    </xf>
    <xf numFmtId="0" fontId="30" fillId="3" borderId="0" xfId="3" applyFont="1" applyFill="1"/>
    <xf numFmtId="0" fontId="37" fillId="3" borderId="0" xfId="3" applyFont="1" applyFill="1" applyBorder="1"/>
    <xf numFmtId="0" fontId="36" fillId="2" borderId="0" xfId="0" applyNumberFormat="1" applyFont="1" applyFill="1" applyBorder="1" applyAlignment="1" applyProtection="1">
      <alignment vertical="center" wrapText="1"/>
    </xf>
    <xf numFmtId="0" fontId="6" fillId="3" borderId="0" xfId="3" applyFont="1" applyFill="1"/>
    <xf numFmtId="0" fontId="38" fillId="3" borderId="0" xfId="3" applyFont="1" applyFill="1" applyBorder="1" applyAlignment="1">
      <alignment vertical="center"/>
    </xf>
    <xf numFmtId="0" fontId="38" fillId="3" borderId="0" xfId="3" applyFont="1" applyFill="1" applyBorder="1" applyAlignment="1">
      <alignment horizontal="center" vertical="center"/>
    </xf>
    <xf numFmtId="3" fontId="30" fillId="3" borderId="0" xfId="3" applyNumberFormat="1" applyFont="1" applyFill="1" applyBorder="1" applyAlignment="1">
      <alignment horizontal="center"/>
    </xf>
    <xf numFmtId="9" fontId="30" fillId="3" borderId="0" xfId="3" applyNumberFormat="1" applyFont="1" applyFill="1" applyBorder="1" applyAlignment="1">
      <alignment horizontal="center"/>
    </xf>
    <xf numFmtId="0" fontId="30" fillId="3" borderId="0" xfId="3" applyFont="1" applyFill="1" applyBorder="1" applyAlignment="1">
      <alignment horizontal="left"/>
    </xf>
    <xf numFmtId="2" fontId="39" fillId="2" borderId="0" xfId="0" applyNumberFormat="1" applyFont="1" applyFill="1" applyBorder="1" applyAlignment="1">
      <alignment horizontal="center" vertical="center"/>
    </xf>
    <xf numFmtId="0" fontId="40" fillId="3" borderId="0" xfId="3" applyFont="1" applyFill="1" applyBorder="1"/>
    <xf numFmtId="9" fontId="39" fillId="2" borderId="0" xfId="2" applyFont="1" applyFill="1" applyBorder="1" applyAlignment="1">
      <alignment horizontal="center" vertical="center"/>
    </xf>
    <xf numFmtId="2" fontId="6" fillId="2" borderId="0" xfId="3" applyNumberFormat="1" applyFont="1" applyFill="1" applyBorder="1"/>
    <xf numFmtId="0" fontId="30" fillId="3" borderId="7" xfId="3" applyFont="1" applyFill="1" applyBorder="1"/>
    <xf numFmtId="0" fontId="30" fillId="3" borderId="8" xfId="3" applyFont="1" applyFill="1" applyBorder="1"/>
    <xf numFmtId="0" fontId="30" fillId="3" borderId="22" xfId="3" applyFont="1" applyFill="1" applyBorder="1"/>
    <xf numFmtId="0" fontId="30" fillId="2" borderId="0" xfId="3" applyFont="1" applyFill="1" applyBorder="1"/>
    <xf numFmtId="0" fontId="6" fillId="2" borderId="0" xfId="3" applyFont="1" applyFill="1" applyBorder="1" applyAlignment="1">
      <alignment horizontal="left"/>
    </xf>
    <xf numFmtId="9" fontId="6" fillId="2" borderId="0" xfId="2" applyFont="1" applyFill="1" applyBorder="1" applyAlignment="1">
      <alignment horizontal="left"/>
    </xf>
    <xf numFmtId="0" fontId="28" fillId="2" borderId="0" xfId="3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30" fillId="3" borderId="4" xfId="3" applyFont="1" applyFill="1" applyBorder="1"/>
    <xf numFmtId="0" fontId="30" fillId="3" borderId="6" xfId="3" applyFont="1" applyFill="1" applyBorder="1"/>
    <xf numFmtId="9" fontId="6" fillId="2" borderId="0" xfId="2" applyFont="1" applyFill="1"/>
    <xf numFmtId="9" fontId="39" fillId="2" borderId="0" xfId="0" applyNumberFormat="1" applyFont="1" applyFill="1" applyBorder="1" applyAlignment="1">
      <alignment horizontal="center" vertical="center"/>
    </xf>
    <xf numFmtId="10" fontId="39" fillId="2" borderId="0" xfId="0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wrapText="1"/>
    </xf>
    <xf numFmtId="9" fontId="6" fillId="2" borderId="0" xfId="2" applyFont="1" applyFill="1" applyAlignment="1">
      <alignment wrapText="1"/>
    </xf>
    <xf numFmtId="0" fontId="30" fillId="3" borderId="18" xfId="3" applyFont="1" applyFill="1" applyBorder="1"/>
    <xf numFmtId="0" fontId="30" fillId="3" borderId="1" xfId="3" applyFont="1" applyFill="1" applyBorder="1"/>
    <xf numFmtId="0" fontId="30" fillId="3" borderId="19" xfId="3" applyFont="1" applyFill="1" applyBorder="1"/>
    <xf numFmtId="0" fontId="6" fillId="2" borderId="0" xfId="3" applyFont="1" applyFill="1" applyAlignment="1"/>
    <xf numFmtId="0" fontId="28" fillId="2" borderId="0" xfId="3" applyFont="1" applyFill="1" applyAlignment="1"/>
    <xf numFmtId="0" fontId="6" fillId="2" borderId="0" xfId="3" applyFont="1" applyFill="1" applyBorder="1" applyAlignment="1"/>
    <xf numFmtId="0" fontId="3" fillId="3" borderId="0" xfId="3" applyFont="1" applyFill="1" applyBorder="1"/>
    <xf numFmtId="0" fontId="2" fillId="2" borderId="0" xfId="3" applyFill="1"/>
    <xf numFmtId="0" fontId="42" fillId="2" borderId="0" xfId="3" applyFont="1" applyFill="1"/>
    <xf numFmtId="0" fontId="43" fillId="2" borderId="0" xfId="3" applyFont="1" applyFill="1"/>
    <xf numFmtId="0" fontId="2" fillId="3" borderId="2" xfId="3" applyFill="1" applyBorder="1"/>
    <xf numFmtId="0" fontId="2" fillId="3" borderId="3" xfId="3" applyFill="1" applyBorder="1"/>
    <xf numFmtId="0" fontId="2" fillId="3" borderId="4" xfId="3" applyFill="1" applyBorder="1"/>
    <xf numFmtId="0" fontId="44" fillId="2" borderId="0" xfId="3" applyFont="1" applyFill="1"/>
    <xf numFmtId="0" fontId="2" fillId="3" borderId="5" xfId="3" applyFill="1" applyBorder="1"/>
    <xf numFmtId="0" fontId="45" fillId="3" borderId="0" xfId="3" applyFont="1" applyFill="1" applyBorder="1" applyAlignment="1">
      <alignment vertical="center"/>
    </xf>
    <xf numFmtId="0" fontId="2" fillId="3" borderId="0" xfId="3" applyFill="1" applyBorder="1"/>
    <xf numFmtId="0" fontId="46" fillId="3" borderId="0" xfId="3" applyFont="1" applyFill="1" applyBorder="1" applyAlignment="1">
      <alignment horizontal="right"/>
    </xf>
    <xf numFmtId="0" fontId="2" fillId="3" borderId="6" xfId="3" applyFill="1" applyBorder="1"/>
    <xf numFmtId="0" fontId="2" fillId="3" borderId="0" xfId="3" applyFill="1" applyBorder="1" applyAlignment="1">
      <alignment horizontal="left" vertical="top"/>
    </xf>
    <xf numFmtId="0" fontId="47" fillId="3" borderId="0" xfId="3" applyFont="1" applyFill="1" applyBorder="1" applyAlignment="1">
      <alignment vertical="center"/>
    </xf>
    <xf numFmtId="0" fontId="47" fillId="3" borderId="0" xfId="3" applyFont="1" applyFill="1" applyBorder="1" applyAlignment="1">
      <alignment horizontal="right" vertical="center"/>
    </xf>
    <xf numFmtId="0" fontId="2" fillId="3" borderId="0" xfId="3" applyFill="1" applyBorder="1" applyAlignment="1">
      <alignment horizontal="left"/>
    </xf>
    <xf numFmtId="0" fontId="2" fillId="3" borderId="0" xfId="3" applyFill="1"/>
    <xf numFmtId="0" fontId="49" fillId="3" borderId="0" xfId="3" applyFont="1" applyFill="1" applyBorder="1"/>
    <xf numFmtId="0" fontId="51" fillId="3" borderId="0" xfId="3" applyFont="1" applyFill="1" applyBorder="1" applyAlignment="1">
      <alignment vertical="center"/>
    </xf>
    <xf numFmtId="0" fontId="51" fillId="3" borderId="0" xfId="3" applyFont="1" applyFill="1" applyBorder="1" applyAlignment="1">
      <alignment horizontal="center" vertical="center"/>
    </xf>
    <xf numFmtId="0" fontId="53" fillId="3" borderId="0" xfId="3" applyFont="1" applyFill="1" applyBorder="1"/>
    <xf numFmtId="3" fontId="53" fillId="3" borderId="0" xfId="3" applyNumberFormat="1" applyFont="1" applyFill="1" applyBorder="1" applyAlignment="1">
      <alignment horizontal="center"/>
    </xf>
    <xf numFmtId="9" fontId="53" fillId="3" borderId="0" xfId="3" applyNumberFormat="1" applyFont="1" applyFill="1" applyBorder="1" applyAlignment="1">
      <alignment horizontal="center"/>
    </xf>
    <xf numFmtId="0" fontId="7" fillId="2" borderId="0" xfId="3" applyFont="1" applyFill="1"/>
    <xf numFmtId="0" fontId="42" fillId="2" borderId="0" xfId="3" applyFont="1" applyFill="1" applyBorder="1"/>
    <xf numFmtId="0" fontId="54" fillId="3" borderId="0" xfId="3" applyFont="1" applyFill="1" applyBorder="1"/>
    <xf numFmtId="0" fontId="55" fillId="2" borderId="0" xfId="3" applyFont="1" applyFill="1"/>
    <xf numFmtId="0" fontId="2" fillId="2" borderId="0" xfId="3" applyFill="1" applyBorder="1"/>
    <xf numFmtId="0" fontId="2" fillId="3" borderId="18" xfId="3" applyFill="1" applyBorder="1"/>
    <xf numFmtId="0" fontId="2" fillId="3" borderId="1" xfId="3" applyFill="1" applyBorder="1"/>
    <xf numFmtId="0" fontId="2" fillId="3" borderId="19" xfId="3" applyFill="1" applyBorder="1"/>
    <xf numFmtId="167" fontId="57" fillId="2" borderId="0" xfId="51" applyNumberFormat="1" applyFont="1" applyFill="1" applyBorder="1" applyAlignment="1">
      <alignment horizontal="center"/>
    </xf>
    <xf numFmtId="2" fontId="6" fillId="2" borderId="0" xfId="2" applyNumberFormat="1" applyFont="1" applyFill="1"/>
    <xf numFmtId="1" fontId="6" fillId="2" borderId="0" xfId="3" applyNumberFormat="1" applyFont="1" applyFill="1"/>
    <xf numFmtId="1" fontId="6" fillId="2" borderId="0" xfId="2" applyNumberFormat="1" applyFont="1" applyFill="1"/>
    <xf numFmtId="166" fontId="6" fillId="2" borderId="0" xfId="2" applyNumberFormat="1" applyFont="1" applyFill="1" applyBorder="1"/>
    <xf numFmtId="2" fontId="48" fillId="2" borderId="0" xfId="0" applyNumberFormat="1" applyFont="1" applyFill="1" applyBorder="1" applyAlignment="1" applyProtection="1">
      <alignment vertical="center"/>
    </xf>
    <xf numFmtId="0" fontId="48" fillId="2" borderId="0" xfId="0" applyNumberFormat="1" applyFont="1" applyFill="1" applyBorder="1" applyAlignment="1" applyProtection="1">
      <alignment vertical="center" wrapText="1"/>
    </xf>
    <xf numFmtId="9" fontId="6" fillId="2" borderId="0" xfId="3" applyNumberFormat="1" applyFont="1" applyFill="1"/>
    <xf numFmtId="9" fontId="60" fillId="2" borderId="0" xfId="2" applyFont="1" applyFill="1"/>
    <xf numFmtId="0" fontId="52" fillId="2" borderId="0" xfId="3" applyFont="1" applyFill="1"/>
    <xf numFmtId="0" fontId="61" fillId="2" borderId="0" xfId="3" applyFont="1" applyFill="1"/>
    <xf numFmtId="0" fontId="60" fillId="2" borderId="0" xfId="3" applyFont="1" applyFill="1"/>
    <xf numFmtId="0" fontId="58" fillId="2" borderId="0" xfId="3" applyFont="1" applyFill="1"/>
    <xf numFmtId="0" fontId="59" fillId="2" borderId="0" xfId="3" applyFont="1" applyFill="1"/>
    <xf numFmtId="9" fontId="58" fillId="2" borderId="0" xfId="2" applyFont="1" applyFill="1"/>
    <xf numFmtId="2" fontId="50" fillId="2" borderId="0" xfId="0" applyNumberFormat="1" applyFont="1" applyFill="1" applyBorder="1" applyAlignment="1">
      <alignment horizontal="left" vertical="center"/>
    </xf>
    <xf numFmtId="9" fontId="50" fillId="2" borderId="0" xfId="2" applyFont="1" applyFill="1" applyBorder="1" applyAlignment="1">
      <alignment horizontal="center" vertical="center"/>
    </xf>
    <xf numFmtId="2" fontId="50" fillId="2" borderId="0" xfId="0" applyNumberFormat="1" applyFont="1" applyFill="1" applyBorder="1" applyAlignment="1">
      <alignment horizontal="center" vertical="center"/>
    </xf>
    <xf numFmtId="9" fontId="42" fillId="2" borderId="0" xfId="2" applyFont="1" applyFill="1" applyBorder="1"/>
    <xf numFmtId="2" fontId="42" fillId="2" borderId="0" xfId="3" applyNumberFormat="1" applyFont="1" applyFill="1" applyBorder="1"/>
    <xf numFmtId="0" fontId="64" fillId="35" borderId="0" xfId="0" applyFont="1" applyFill="1"/>
    <xf numFmtId="0" fontId="66" fillId="36" borderId="26" xfId="52" applyFont="1" applyFill="1" applyBorder="1" applyAlignment="1">
      <alignment horizontal="center" wrapText="1"/>
    </xf>
    <xf numFmtId="0" fontId="66" fillId="36" borderId="26" xfId="52" applyFont="1" applyFill="1" applyBorder="1" applyAlignment="1">
      <alignment horizontal="center"/>
    </xf>
    <xf numFmtId="0" fontId="67" fillId="37" borderId="26" xfId="52" applyFont="1" applyFill="1" applyBorder="1" applyAlignment="1">
      <alignment horizontal="center" wrapText="1"/>
    </xf>
    <xf numFmtId="0" fontId="67" fillId="37" borderId="27" xfId="52" applyFont="1" applyFill="1" applyBorder="1" applyAlignment="1">
      <alignment horizontal="center" wrapText="1"/>
    </xf>
    <xf numFmtId="0" fontId="67" fillId="37" borderId="28" xfId="52" applyFont="1" applyFill="1" applyBorder="1" applyAlignment="1">
      <alignment horizontal="center" wrapText="1"/>
    </xf>
    <xf numFmtId="0" fontId="67" fillId="37" borderId="29" xfId="52" applyFont="1" applyFill="1" applyBorder="1" applyAlignment="1">
      <alignment horizontal="center" wrapText="1"/>
    </xf>
    <xf numFmtId="0" fontId="65" fillId="38" borderId="0" xfId="52" applyFont="1" applyFill="1" applyBorder="1" applyAlignment="1">
      <alignment horizontal="left"/>
    </xf>
    <xf numFmtId="0" fontId="66" fillId="39" borderId="30" xfId="52" applyFont="1" applyFill="1" applyBorder="1" applyAlignment="1">
      <alignment horizontal="left" vertical="top" wrapText="1"/>
    </xf>
    <xf numFmtId="168" fontId="66" fillId="39" borderId="31" xfId="52" applyNumberFormat="1" applyFont="1" applyFill="1" applyBorder="1" applyAlignment="1">
      <alignment horizontal="center" vertical="top"/>
    </xf>
    <xf numFmtId="0" fontId="66" fillId="39" borderId="30" xfId="52" applyFont="1" applyFill="1" applyBorder="1" applyAlignment="1">
      <alignment horizontal="left" vertical="top"/>
    </xf>
    <xf numFmtId="0" fontId="68" fillId="38" borderId="0" xfId="52" applyFont="1" applyFill="1" applyBorder="1" applyAlignment="1">
      <alignment horizontal="left"/>
    </xf>
    <xf numFmtId="3" fontId="66" fillId="39" borderId="31" xfId="52" applyNumberFormat="1" applyFont="1" applyFill="1" applyBorder="1" applyAlignment="1">
      <alignment horizontal="right"/>
    </xf>
    <xf numFmtId="3" fontId="66" fillId="39" borderId="33" xfId="52" applyNumberFormat="1" applyFont="1" applyFill="1" applyBorder="1" applyAlignment="1">
      <alignment horizontal="right"/>
    </xf>
    <xf numFmtId="3" fontId="66" fillId="39" borderId="32" xfId="52" applyNumberFormat="1" applyFont="1" applyFill="1" applyBorder="1" applyAlignment="1">
      <alignment horizontal="right"/>
    </xf>
    <xf numFmtId="3" fontId="66" fillId="39" borderId="30" xfId="52" applyNumberFormat="1" applyFont="1" applyFill="1" applyBorder="1" applyAlignment="1">
      <alignment horizontal="right"/>
    </xf>
    <xf numFmtId="167" fontId="66" fillId="40" borderId="32" xfId="52" applyNumberFormat="1" applyFont="1" applyFill="1" applyBorder="1" applyAlignment="1">
      <alignment horizontal="center"/>
    </xf>
    <xf numFmtId="167" fontId="66" fillId="39" borderId="33" xfId="52" applyNumberFormat="1" applyFont="1" applyFill="1" applyBorder="1" applyAlignment="1">
      <alignment horizontal="center"/>
    </xf>
    <xf numFmtId="167" fontId="66" fillId="39" borderId="30" xfId="52" applyNumberFormat="1" applyFont="1" applyFill="1" applyBorder="1" applyAlignment="1">
      <alignment horizontal="center"/>
    </xf>
    <xf numFmtId="0" fontId="71" fillId="40" borderId="34" xfId="52" applyFont="1" applyFill="1" applyBorder="1" applyAlignment="1">
      <alignment horizontal="right"/>
    </xf>
    <xf numFmtId="0" fontId="66" fillId="39" borderId="35" xfId="52" applyFont="1" applyFill="1" applyBorder="1" applyAlignment="1">
      <alignment horizontal="center"/>
    </xf>
    <xf numFmtId="0" fontId="66" fillId="39" borderId="35" xfId="52" applyFont="1" applyFill="1" applyBorder="1" applyAlignment="1">
      <alignment horizontal="left"/>
    </xf>
    <xf numFmtId="0" fontId="66" fillId="39" borderId="36" xfId="52" applyFont="1" applyFill="1" applyBorder="1" applyAlignment="1">
      <alignment horizontal="left"/>
    </xf>
    <xf numFmtId="3" fontId="66" fillId="39" borderId="35" xfId="52" applyNumberFormat="1" applyFont="1" applyFill="1" applyBorder="1" applyAlignment="1">
      <alignment horizontal="right"/>
    </xf>
    <xf numFmtId="3" fontId="66" fillId="39" borderId="36" xfId="52" applyNumberFormat="1" applyFont="1" applyFill="1" applyBorder="1" applyAlignment="1">
      <alignment horizontal="right"/>
    </xf>
    <xf numFmtId="3" fontId="65" fillId="38" borderId="0" xfId="52" applyNumberFormat="1" applyFont="1" applyFill="1" applyBorder="1" applyAlignment="1">
      <alignment horizontal="left"/>
    </xf>
    <xf numFmtId="3" fontId="71" fillId="40" borderId="34" xfId="52" applyNumberFormat="1" applyFont="1" applyFill="1" applyBorder="1" applyAlignment="1">
      <alignment horizontal="right"/>
    </xf>
    <xf numFmtId="167" fontId="66" fillId="39" borderId="35" xfId="52" applyNumberFormat="1" applyFont="1" applyFill="1" applyBorder="1" applyAlignment="1">
      <alignment horizontal="right"/>
    </xf>
    <xf numFmtId="167" fontId="66" fillId="39" borderId="36" xfId="52" applyNumberFormat="1" applyFont="1" applyFill="1" applyBorder="1" applyAlignment="1">
      <alignment horizontal="right"/>
    </xf>
    <xf numFmtId="167" fontId="65" fillId="38" borderId="0" xfId="52" applyNumberFormat="1" applyFont="1" applyFill="1" applyBorder="1" applyAlignment="1">
      <alignment horizontal="left"/>
    </xf>
    <xf numFmtId="167" fontId="71" fillId="40" borderId="34" xfId="52" applyNumberFormat="1" applyFont="1" applyFill="1" applyBorder="1" applyAlignment="1">
      <alignment horizontal="right"/>
    </xf>
    <xf numFmtId="168" fontId="66" fillId="39" borderId="32" xfId="52" applyNumberFormat="1" applyFont="1" applyFill="1" applyBorder="1" applyAlignment="1">
      <alignment horizontal="center" vertical="top"/>
    </xf>
    <xf numFmtId="3" fontId="67" fillId="37" borderId="26" xfId="52" applyNumberFormat="1" applyFont="1" applyFill="1" applyBorder="1" applyAlignment="1">
      <alignment horizontal="center" wrapText="1"/>
    </xf>
    <xf numFmtId="167" fontId="67" fillId="37" borderId="26" xfId="52" applyNumberFormat="1" applyFont="1" applyFill="1" applyBorder="1" applyAlignment="1">
      <alignment horizontal="center" wrapText="1"/>
    </xf>
    <xf numFmtId="0" fontId="71" fillId="40" borderId="34" xfId="52" applyFont="1" applyFill="1" applyBorder="1" applyAlignment="1">
      <alignment horizontal="center"/>
    </xf>
    <xf numFmtId="0" fontId="70" fillId="40" borderId="34" xfId="52" applyFont="1" applyFill="1" applyBorder="1" applyAlignment="1">
      <alignment horizontal="left"/>
    </xf>
    <xf numFmtId="0" fontId="66" fillId="39" borderId="37" xfId="52" applyFont="1" applyFill="1" applyBorder="1" applyAlignment="1">
      <alignment horizontal="left"/>
    </xf>
    <xf numFmtId="0" fontId="70" fillId="40" borderId="34" xfId="52" applyFont="1" applyFill="1" applyBorder="1" applyAlignment="1">
      <alignment horizontal="left" wrapText="1"/>
    </xf>
    <xf numFmtId="0" fontId="66" fillId="39" borderId="35" xfId="52" applyFont="1" applyFill="1" applyBorder="1" applyAlignment="1">
      <alignment horizontal="left" wrapText="1"/>
    </xf>
    <xf numFmtId="3" fontId="66" fillId="39" borderId="37" xfId="52" applyNumberFormat="1" applyFont="1" applyFill="1" applyBorder="1" applyAlignment="1">
      <alignment horizontal="center"/>
    </xf>
    <xf numFmtId="167" fontId="66" fillId="39" borderId="35" xfId="52" applyNumberFormat="1" applyFont="1" applyFill="1" applyBorder="1" applyAlignment="1">
      <alignment horizontal="center"/>
    </xf>
    <xf numFmtId="167" fontId="66" fillId="39" borderId="37" xfId="52" applyNumberFormat="1" applyFont="1" applyFill="1" applyBorder="1" applyAlignment="1">
      <alignment horizontal="center"/>
    </xf>
    <xf numFmtId="0" fontId="72" fillId="38" borderId="0" xfId="52" applyFont="1" applyFill="1" applyBorder="1" applyAlignment="1">
      <alignment horizontal="left"/>
    </xf>
    <xf numFmtId="0" fontId="65" fillId="39" borderId="35" xfId="52" applyFont="1" applyFill="1" applyBorder="1" applyAlignment="1">
      <alignment horizontal="center" wrapText="1"/>
    </xf>
    <xf numFmtId="0" fontId="65" fillId="39" borderId="39" xfId="52" applyFont="1" applyFill="1" applyBorder="1" applyAlignment="1">
      <alignment horizontal="center" wrapText="1"/>
    </xf>
    <xf numFmtId="0" fontId="71" fillId="39" borderId="39" xfId="52" applyFont="1" applyFill="1" applyBorder="1" applyAlignment="1">
      <alignment horizontal="right" vertical="center" wrapText="1"/>
    </xf>
    <xf numFmtId="0" fontId="71" fillId="39" borderId="39" xfId="52" applyFont="1" applyFill="1" applyBorder="1" applyAlignment="1">
      <alignment horizontal="right" wrapText="1"/>
    </xf>
    <xf numFmtId="0" fontId="71" fillId="39" borderId="38" xfId="52" applyFont="1" applyFill="1" applyBorder="1" applyAlignment="1">
      <alignment horizontal="right" wrapText="1"/>
    </xf>
    <xf numFmtId="0" fontId="66" fillId="39" borderId="35" xfId="52" applyFont="1" applyFill="1" applyBorder="1" applyAlignment="1">
      <alignment horizontal="right" wrapText="1"/>
    </xf>
    <xf numFmtId="0" fontId="66" fillId="39" borderId="38" xfId="52" applyFont="1" applyFill="1" applyBorder="1" applyAlignment="1">
      <alignment horizontal="left" wrapText="1"/>
    </xf>
    <xf numFmtId="0" fontId="66" fillId="39" borderId="38" xfId="52" applyFont="1" applyFill="1" applyBorder="1" applyAlignment="1">
      <alignment horizontal="right" wrapText="1"/>
    </xf>
    <xf numFmtId="0" fontId="66" fillId="39" borderId="39" xfId="52" applyFont="1" applyFill="1" applyBorder="1" applyAlignment="1">
      <alignment horizontal="left" wrapText="1"/>
    </xf>
    <xf numFmtId="0" fontId="66" fillId="39" borderId="39" xfId="52" applyFont="1" applyFill="1" applyBorder="1" applyAlignment="1">
      <alignment horizontal="right" wrapText="1"/>
    </xf>
    <xf numFmtId="0" fontId="73" fillId="38" borderId="0" xfId="52" applyFont="1" applyFill="1" applyBorder="1" applyAlignment="1">
      <alignment horizontal="left"/>
    </xf>
    <xf numFmtId="0" fontId="69" fillId="38" borderId="0" xfId="52" applyFont="1" applyFill="1" applyBorder="1" applyAlignment="1">
      <alignment horizontal="left"/>
    </xf>
    <xf numFmtId="169" fontId="66" fillId="39" borderId="35" xfId="52" applyNumberFormat="1" applyFont="1" applyFill="1" applyBorder="1" applyAlignment="1">
      <alignment horizontal="right" wrapText="1"/>
    </xf>
    <xf numFmtId="169" fontId="66" fillId="39" borderId="38" xfId="52" applyNumberFormat="1" applyFont="1" applyFill="1" applyBorder="1" applyAlignment="1">
      <alignment horizontal="right" wrapText="1"/>
    </xf>
    <xf numFmtId="169" fontId="66" fillId="39" borderId="39" xfId="52" applyNumberFormat="1" applyFont="1" applyFill="1" applyBorder="1" applyAlignment="1">
      <alignment horizontal="right" wrapText="1"/>
    </xf>
    <xf numFmtId="0" fontId="3" fillId="3" borderId="0" xfId="3" applyFont="1" applyFill="1" applyBorder="1"/>
    <xf numFmtId="10" fontId="5" fillId="3" borderId="0" xfId="3" applyNumberFormat="1" applyFont="1" applyFill="1" applyBorder="1" applyAlignment="1" applyProtection="1">
      <alignment horizontal="center"/>
    </xf>
    <xf numFmtId="0" fontId="41" fillId="3" borderId="8" xfId="3" applyFont="1" applyFill="1" applyBorder="1" applyAlignment="1">
      <alignment horizontal="left" wrapText="1"/>
    </xf>
    <xf numFmtId="0" fontId="35" fillId="3" borderId="0" xfId="3" applyFont="1" applyFill="1" applyBorder="1" applyAlignment="1">
      <alignment horizontal="center" vertical="center"/>
    </xf>
    <xf numFmtId="0" fontId="5" fillId="3" borderId="0" xfId="3" applyFont="1" applyFill="1" applyBorder="1" applyAlignment="1" applyProtection="1">
      <alignment horizontal="center"/>
    </xf>
    <xf numFmtId="0" fontId="41" fillId="3" borderId="1" xfId="3" applyFont="1" applyFill="1" applyBorder="1" applyAlignment="1">
      <alignment horizontal="left" wrapText="1"/>
    </xf>
    <xf numFmtId="0" fontId="63" fillId="3" borderId="23" xfId="3" applyFont="1" applyFill="1" applyBorder="1" applyAlignment="1">
      <alignment horizontal="center" vertical="center"/>
    </xf>
    <xf numFmtId="0" fontId="63" fillId="3" borderId="24" xfId="3" applyFont="1" applyFill="1" applyBorder="1" applyAlignment="1">
      <alignment horizontal="center" vertical="center"/>
    </xf>
    <xf numFmtId="0" fontId="63" fillId="3" borderId="25" xfId="3" applyFont="1" applyFill="1" applyBorder="1" applyAlignment="1">
      <alignment horizontal="center" vertical="center"/>
    </xf>
    <xf numFmtId="0" fontId="62" fillId="3" borderId="0" xfId="3" applyFont="1" applyFill="1" applyBorder="1" applyAlignment="1">
      <alignment horizontal="center" vertical="center"/>
    </xf>
    <xf numFmtId="0" fontId="56" fillId="3" borderId="1" xfId="3" applyFont="1" applyFill="1" applyBorder="1" applyAlignment="1">
      <alignment horizontal="left" wrapText="1"/>
    </xf>
    <xf numFmtId="0" fontId="47" fillId="3" borderId="0" xfId="3" applyFont="1" applyFill="1" applyBorder="1" applyAlignment="1">
      <alignment horizontal="center" vertical="center"/>
    </xf>
    <xf numFmtId="0" fontId="70" fillId="40" borderId="34" xfId="52" applyFont="1" applyFill="1" applyBorder="1" applyAlignment="1">
      <alignment horizontal="left"/>
    </xf>
    <xf numFmtId="0" fontId="70" fillId="40" borderId="34" xfId="52" applyFont="1" applyFill="1" applyBorder="1" applyAlignment="1">
      <alignment horizontal="left" wrapText="1"/>
    </xf>
    <xf numFmtId="0" fontId="70" fillId="40" borderId="38" xfId="52" applyFont="1" applyFill="1" applyBorder="1" applyAlignment="1">
      <alignment horizontal="left" wrapText="1"/>
    </xf>
  </cellXfs>
  <cellStyles count="53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Explanatory Text" xfId="20" builtinId="53" customBuiltin="1"/>
    <cellStyle name="Followed Hyperlink" xfId="47" builtinId="9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46" builtinId="8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/>
    <cellStyle name="Normal 3" xfId="4"/>
    <cellStyle name="Normal 4" xfId="48"/>
    <cellStyle name="Normal 5" xfId="49"/>
    <cellStyle name="Normal 6" xfId="50"/>
    <cellStyle name="Normal 6 2" xfId="51"/>
    <cellStyle name="Normal 7" xfId="52"/>
    <cellStyle name="Note" xfId="19" builtinId="10" customBuiltin="1"/>
    <cellStyle name="Output" xfId="14" builtinId="21" customBuiltin="1"/>
    <cellStyle name="Percent" xfId="2" builtinId="5"/>
    <cellStyle name="Title" xfId="5" builtinId="15" customBuiltin="1"/>
    <cellStyle name="Total" xfId="21" builtinId="25" customBuiltin="1"/>
    <cellStyle name="Warning Text" xfId="18" builtinId="11" customBuiltin="1"/>
  </cellStyles>
  <dxfs count="4">
    <dxf>
      <font>
        <b/>
        <i val="0"/>
        <color rgb="FFA63232"/>
      </font>
      <fill>
        <patternFill patternType="solid">
          <fgColor theme="0"/>
          <bgColor rgb="FFEDD6D6"/>
        </patternFill>
      </fill>
    </dxf>
    <dxf>
      <font>
        <b/>
        <i val="0"/>
        <color rgb="FF375799"/>
      </font>
      <fill>
        <patternFill>
          <bgColor rgb="FFD7DDEB"/>
        </patternFill>
      </fill>
    </dxf>
    <dxf>
      <font>
        <b/>
        <i val="0"/>
        <color rgb="FF375799"/>
      </font>
      <fill>
        <patternFill>
          <bgColor rgb="FFD7DDEB"/>
        </patternFill>
      </fill>
      <border>
        <left/>
        <right/>
        <top/>
        <bottom/>
        <vertical/>
        <horizontal/>
      </border>
    </dxf>
    <dxf>
      <font>
        <b/>
        <i val="0"/>
        <color rgb="FFA63232"/>
      </font>
      <fill>
        <patternFill>
          <bgColor rgb="FFEDD6D6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696969"/>
      <color rgb="FF808080"/>
      <color rgb="FFA5A5A5"/>
      <color rgb="FFD3D3D3"/>
      <color rgb="FF375799"/>
      <color rgb="FF464646"/>
      <color rgb="FF45525D"/>
      <color rgb="FFE4E4E8"/>
      <color rgb="FFDEE2E6"/>
      <color rgb="FFD7D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1264030588288783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B65-46DD-8605-98E97C188942}"/>
              </c:ext>
            </c:extLst>
          </c:dPt>
          <c:dLbls>
            <c:dLbl>
              <c:idx val="0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rgbClr val="586877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DASHBOARD!$O$53</c:f>
              <c:numCache>
                <c:formatCode>0%</c:formatCode>
                <c:ptCount val="1"/>
                <c:pt idx="0">
                  <c:v>0.96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B65-46DD-8605-98E97C188942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DASHBOARD!$Q$53</c:f>
              <c:numCache>
                <c:formatCode>0%</c:formatCode>
                <c:ptCount val="1"/>
                <c:pt idx="0">
                  <c:v>0.88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B65-46DD-8605-98E97C188942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DASHBOARD!$S$53</c:f>
              <c:numCache>
                <c:formatCode>0%</c:formatCode>
                <c:ptCount val="1"/>
                <c:pt idx="0">
                  <c:v>0.88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65-46DD-8605-98E97C188942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DASHBOARD!$U$53</c:f>
              <c:numCache>
                <c:formatCode>0%</c:formatCode>
                <c:ptCount val="1"/>
                <c:pt idx="0">
                  <c:v>0.88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B65-46DD-8605-98E97C188942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DASHBOARD!$W$53</c:f>
              <c:numCache>
                <c:formatCode>0%</c:formatCode>
                <c:ptCount val="1"/>
                <c:pt idx="0">
                  <c:v>0.88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B65-46DD-8605-98E97C1889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131149912"/>
        <c:axId val="131150304"/>
      </c:barChart>
      <c:catAx>
        <c:axId val="13114991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31150304"/>
        <c:crosses val="autoZero"/>
        <c:auto val="1"/>
        <c:lblAlgn val="ctr"/>
        <c:lblOffset val="100"/>
        <c:noMultiLvlLbl val="0"/>
      </c:catAx>
      <c:valAx>
        <c:axId val="131150304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13114991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073193361155897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DA7-4EB7-B687-80C1CDCB6A9F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DASHBOARD!$O$54</c:f>
              <c:numCache>
                <c:formatCode>0%</c:formatCode>
                <c:ptCount val="1"/>
                <c:pt idx="0">
                  <c:v>0.68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DA7-4EB7-B687-80C1CDCB6A9F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DASHBOARD!$Q$54</c:f>
              <c:numCache>
                <c:formatCode>0%</c:formatCode>
                <c:ptCount val="1"/>
                <c:pt idx="0">
                  <c:v>0.61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A7-4EB7-B687-80C1CDCB6A9F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DASHBOARD!$S$54</c:f>
              <c:numCache>
                <c:formatCode>0%</c:formatCode>
                <c:ptCount val="1"/>
                <c:pt idx="0">
                  <c:v>0.56000000000000005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DA7-4EB7-B687-80C1CDCB6A9F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DASHBOARD!$U$54</c:f>
              <c:numCache>
                <c:formatCode>0%</c:formatCode>
                <c:ptCount val="1"/>
                <c:pt idx="0">
                  <c:v>0.55000000000000004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DA7-4EB7-B687-80C1CDCB6A9F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DA7-4EB7-B687-80C1CDCB6A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000" b="1" i="0" u="none" strike="noStrike" kern="1200" baseline="0">
                    <a:solidFill>
                      <a:srgbClr val="58687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DASHBOARD!$W$54</c:f>
              <c:numCache>
                <c:formatCode>0%</c:formatCode>
                <c:ptCount val="1"/>
                <c:pt idx="0">
                  <c:v>0.54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DA7-4EB7-B687-80C1CDCB6A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379771176"/>
        <c:axId val="379775880"/>
      </c:barChart>
      <c:catAx>
        <c:axId val="37977117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79775880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379775880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977117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858384031475833E-2"/>
          <c:y val="0.21361247100252148"/>
          <c:w val="0.9722260151007136"/>
          <c:h val="0.56518963692720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2"/>
              <c:layout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765-4EE2-B48A-E036ED127D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765-4EE2-B48A-E036ED127D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765-4EE2-B48A-E036ED127D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765-4EE2-B48A-E036ED127D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[0]!leftLabel</c:f>
              <c:strCache>
                <c:ptCount val="6"/>
                <c:pt idx="0">
                  <c:v>25 and under</c:v>
                </c:pt>
                <c:pt idx="1">
                  <c:v>26-29</c:v>
                </c:pt>
                <c:pt idx="2">
                  <c:v>30-39</c:v>
                </c:pt>
                <c:pt idx="3">
                  <c:v>40-49</c:v>
                </c:pt>
                <c:pt idx="4">
                  <c:v>50-59</c:v>
                </c:pt>
                <c:pt idx="5">
                  <c:v>60 or older</c:v>
                </c:pt>
              </c:strCache>
            </c:strRef>
          </c:cat>
          <c:val>
            <c:numRef>
              <c:f>[0]!LeftData</c:f>
              <c:numCache>
                <c:formatCode>0%</c:formatCode>
                <c:ptCount val="6"/>
                <c:pt idx="0">
                  <c:v>0</c:v>
                </c:pt>
                <c:pt idx="1">
                  <c:v>7.0000000000000007E-2</c:v>
                </c:pt>
                <c:pt idx="2">
                  <c:v>0.26</c:v>
                </c:pt>
                <c:pt idx="3">
                  <c:v>0.28999999999999998</c:v>
                </c:pt>
                <c:pt idx="4">
                  <c:v>0.24</c:v>
                </c:pt>
                <c:pt idx="5">
                  <c:v>0.14000000000000001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765-4EE2-B48A-E036ED127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379773528"/>
        <c:axId val="379771568"/>
      </c:barChart>
      <c:catAx>
        <c:axId val="379773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379771568"/>
        <c:crosses val="autoZero"/>
        <c:auto val="1"/>
        <c:lblAlgn val="ctr"/>
        <c:lblOffset val="50"/>
        <c:noMultiLvlLbl val="1"/>
      </c:catAx>
      <c:valAx>
        <c:axId val="379771568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379773528"/>
        <c:crosses val="autoZero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ln w="28575">
      <a:noFill/>
      <a:prstDash val="solid"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541980122182273E-2"/>
          <c:y val="0.20826852125261386"/>
          <c:w val="0.9673766386224989"/>
          <c:h val="0.568868216323867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2"/>
              <c:layout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311-4CDF-A006-221045D3302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311-4CDF-A006-221045D3302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311-4CDF-A006-221045D3302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311-4CDF-A006-221045D3302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[0]!RightLabel</c:f>
              <c:strCache>
                <c:ptCount val="6"/>
                <c:pt idx="0">
                  <c:v>Less than 1 year</c:v>
                </c:pt>
                <c:pt idx="1">
                  <c:v>1 to 3 years</c:v>
                </c:pt>
                <c:pt idx="2">
                  <c:v>4 to 5 years</c:v>
                </c:pt>
                <c:pt idx="3">
                  <c:v>6 to 10 years</c:v>
                </c:pt>
                <c:pt idx="4">
                  <c:v>11 to 20 years</c:v>
                </c:pt>
                <c:pt idx="5">
                  <c:v>More than 20 years</c:v>
                </c:pt>
              </c:strCache>
            </c:strRef>
          </c:cat>
          <c:val>
            <c:numRef>
              <c:f>[0]!RightData</c:f>
              <c:numCache>
                <c:formatCode>0%</c:formatCode>
                <c:ptCount val="6"/>
                <c:pt idx="0">
                  <c:v>7.0000000000000007E-2</c:v>
                </c:pt>
                <c:pt idx="1">
                  <c:v>0.24</c:v>
                </c:pt>
                <c:pt idx="2">
                  <c:v>0.15</c:v>
                </c:pt>
                <c:pt idx="3">
                  <c:v>0.22</c:v>
                </c:pt>
                <c:pt idx="4">
                  <c:v>0.28999999999999998</c:v>
                </c:pt>
                <c:pt idx="5">
                  <c:v>0.02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311-4CDF-A006-221045D33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379773136"/>
        <c:axId val="379772352"/>
      </c:barChart>
      <c:catAx>
        <c:axId val="37977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379772352"/>
        <c:crosses val="autoZero"/>
        <c:auto val="0"/>
        <c:lblAlgn val="ctr"/>
        <c:lblOffset val="50"/>
        <c:tickLblSkip val="1"/>
        <c:noMultiLvlLbl val="1"/>
      </c:catAx>
      <c:valAx>
        <c:axId val="379772352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379773136"/>
        <c:crossesAt val="1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noFill/>
    <a:ln w="19050">
      <a:noFill/>
      <a:prstDash val="sysDash"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5476344493549"/>
          <c:y val="1.0890687806324698E-2"/>
          <c:w val="0.6983863564139684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Pt>
            <c:idx val="0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8AC-40CC-95E7-A24A6732C0ED}"/>
              </c:ext>
            </c:extLst>
          </c:dPt>
          <c:dPt>
            <c:idx val="1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8AC-40CC-95E7-A24A6732C0ED}"/>
              </c:ext>
            </c:extLst>
          </c:dPt>
          <c:dPt>
            <c:idx val="2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8AC-40CC-95E7-A24A6732C0ED}"/>
              </c:ext>
            </c:extLst>
          </c:dPt>
          <c:dPt>
            <c:idx val="3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8AC-40CC-95E7-A24A6732C0ED}"/>
              </c:ext>
            </c:extLst>
          </c:dPt>
          <c:dPt>
            <c:idx val="4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8AC-40CC-95E7-A24A6732C0ED}"/>
              </c:ext>
            </c:extLst>
          </c:dPt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(DASHBOARD_TRENDING!$X$11,DASHBOARD_TRENDING!$Z$11,DASHBOARD_TRENDING!$AB$11,DASHBOARD_TRENDING!$AD$11,DASHBOARD_TRENDING!$AF$11)</c:f>
              <c:numCache>
                <c:formatCode>\+####;\-####;</c:formatCode>
                <c:ptCount val="5"/>
                <c:pt idx="0">
                  <c:v>21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D5-4CE6-A5EA-4A527C9686B4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379777840"/>
        <c:axId val="379771960"/>
      </c:barChart>
      <c:catAx>
        <c:axId val="37977784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79771960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379771960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379777840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3458198623553"/>
          <c:y val="1.5750056053425613E-2"/>
          <c:w val="0.69376656215373211"/>
          <c:h val="0.978804535391712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(DASHBOARD_TRENDING!$X$12,DASHBOARD_TRENDING!$Z$12,DASHBOARD_TRENDING!$AB$12,DASHBOARD_TRENDING!$AD$12,DASHBOARD_TRENDING!$AF$12)</c:f>
              <c:numCache>
                <c:formatCode>\+####;\-####;</c:formatCode>
                <c:ptCount val="5"/>
                <c:pt idx="0">
                  <c:v>-15</c:v>
                </c:pt>
                <c:pt idx="1">
                  <c:v>-13</c:v>
                </c:pt>
                <c:pt idx="2">
                  <c:v>-10</c:v>
                </c:pt>
                <c:pt idx="3">
                  <c:v>-9</c:v>
                </c:pt>
                <c:pt idx="4">
                  <c:v>-8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F0-4268-8756-68783290BB49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379773920"/>
        <c:axId val="379772744"/>
      </c:barChart>
      <c:catAx>
        <c:axId val="3797739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79772744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379772744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379773920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1">
              <a:lumMod val="50000"/>
              <a:lumOff val="5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L$53" fmlaRange="$K$47:$K$52" sel="1" val="0"/>
</file>

<file path=xl/ctrlProps/ctrlProp2.xml><?xml version="1.0" encoding="utf-8"?>
<formControlPr xmlns="http://schemas.microsoft.com/office/spreadsheetml/2009/9/main" objectType="Drop" dropLines="6" dropStyle="combo" dx="16" fmlaLink="$L$54" fmlaRange="$K$47:$K$52" sel="3" val="0"/>
</file>

<file path=xl/ctrlProps/ctrlProp3.xml><?xml version="1.0" encoding="utf-8"?>
<formControlPr xmlns="http://schemas.microsoft.com/office/spreadsheetml/2009/9/main" objectType="List" dx="16" fmlaLink="$C$51" fmlaRange="$C$60:$C$63" noThreeD="1" sel="1" val="0"/>
</file>

<file path=xl/ctrlProps/ctrlProp4.xml><?xml version="1.0" encoding="utf-8"?>
<formControlPr xmlns="http://schemas.microsoft.com/office/spreadsheetml/2009/9/main" objectType="List" dx="16" fmlaLink="$C$50" fmlaRange="$C$42:$C$44" sel="1" val="0"/>
</file>

<file path=xl/ctrlProps/ctrlProp5.xml><?xml version="1.0" encoding="utf-8"?>
<formControlPr xmlns="http://schemas.microsoft.com/office/spreadsheetml/2009/9/main" objectType="Drop" dropLines="6" dropStyle="combo" dx="16" fmlaLink="$U$11" fmlaRange="$V$33:$V$38" sel="1" val="0"/>
</file>

<file path=xl/ctrlProps/ctrlProp6.xml><?xml version="1.0" encoding="utf-8"?>
<formControlPr xmlns="http://schemas.microsoft.com/office/spreadsheetml/2009/9/main" objectType="Drop" dropLines="6" dropStyle="combo" dx="16" fmlaLink="$U$12" fmlaRange="$V$33:$V$38" sel="4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chart" Target="../charts/chart1.xml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jpg"/><Relationship Id="rId1" Type="http://schemas.openxmlformats.org/officeDocument/2006/relationships/image" Target="../media/image8.png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17</xdr:col>
      <xdr:colOff>173355</xdr:colOff>
      <xdr:row>6</xdr:row>
      <xdr:rowOff>31636</xdr:rowOff>
    </xdr:to>
    <xdr:grpSp>
      <xdr:nvGrpSpPr>
        <xdr:cNvPr id="99" name="Group 98"/>
        <xdr:cNvGrpSpPr/>
      </xdr:nvGrpSpPr>
      <xdr:grpSpPr>
        <a:xfrm>
          <a:off x="215265" y="207645"/>
          <a:ext cx="10306050" cy="1027951"/>
          <a:chOff x="208308" y="208307"/>
          <a:chExt cx="10012680" cy="1003186"/>
        </a:xfrm>
      </xdr:grpSpPr>
      <xdr:pic>
        <xdr:nvPicPr>
          <xdr:cNvPr id="100" name="Picture 99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8308" y="208307"/>
            <a:ext cx="10012680" cy="993060"/>
          </a:xfrm>
          <a:prstGeom prst="rect">
            <a:avLst/>
          </a:prstGeom>
        </xdr:spPr>
      </xdr:pic>
      <xdr:sp macro="" textlink="">
        <xdr:nvSpPr>
          <xdr:cNvPr id="101" name="TextBox 100"/>
          <xdr:cNvSpPr txBox="1"/>
        </xdr:nvSpPr>
        <xdr:spPr>
          <a:xfrm>
            <a:off x="215349" y="937173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</xdr:grpSp>
    <xdr:clientData/>
  </xdr:twoCellAnchor>
  <xdr:twoCellAnchor editAs="oneCell">
    <xdr:from>
      <xdr:col>2</xdr:col>
      <xdr:colOff>190500</xdr:colOff>
      <xdr:row>15</xdr:row>
      <xdr:rowOff>86459</xdr:rowOff>
    </xdr:from>
    <xdr:to>
      <xdr:col>8</xdr:col>
      <xdr:colOff>287484</xdr:colOff>
      <xdr:row>17</xdr:row>
      <xdr:rowOff>7297</xdr:rowOff>
    </xdr:to>
    <xdr:pic>
      <xdr:nvPicPr>
        <xdr:cNvPr id="67" name="Picture 6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58" y="3112478"/>
          <a:ext cx="3716484" cy="25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179307</xdr:colOff>
      <xdr:row>9</xdr:row>
      <xdr:rowOff>177841</xdr:rowOff>
    </xdr:from>
    <xdr:to>
      <xdr:col>8</xdr:col>
      <xdr:colOff>276291</xdr:colOff>
      <xdr:row>12</xdr:row>
      <xdr:rowOff>25381</xdr:rowOff>
    </xdr:to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65" y="2024226"/>
          <a:ext cx="3716484" cy="484982"/>
        </a:xfrm>
        <a:prstGeom prst="rect">
          <a:avLst/>
        </a:prstGeom>
      </xdr:spPr>
    </xdr:pic>
    <xdr:clientData/>
  </xdr:twoCellAnchor>
  <xdr:twoCellAnchor editAs="oneCell">
    <xdr:from>
      <xdr:col>2</xdr:col>
      <xdr:colOff>177311</xdr:colOff>
      <xdr:row>6</xdr:row>
      <xdr:rowOff>208817</xdr:rowOff>
    </xdr:from>
    <xdr:to>
      <xdr:col>8</xdr:col>
      <xdr:colOff>274295</xdr:colOff>
      <xdr:row>8</xdr:row>
      <xdr:rowOff>5098</xdr:rowOff>
    </xdr:to>
    <xdr:pic>
      <xdr:nvPicPr>
        <xdr:cNvPr id="96" name="Picture 9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369" y="1388452"/>
          <a:ext cx="3716484" cy="25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175846</xdr:colOff>
      <xdr:row>8</xdr:row>
      <xdr:rowOff>73269</xdr:rowOff>
    </xdr:from>
    <xdr:to>
      <xdr:col>8</xdr:col>
      <xdr:colOff>272830</xdr:colOff>
      <xdr:row>9</xdr:row>
      <xdr:rowOff>111338</xdr:rowOff>
    </xdr:to>
    <xdr:pic>
      <xdr:nvPicPr>
        <xdr:cNvPr id="97" name="Picture 9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904" y="1707173"/>
          <a:ext cx="3716484" cy="25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183173</xdr:colOff>
      <xdr:row>12</xdr:row>
      <xdr:rowOff>80596</xdr:rowOff>
    </xdr:from>
    <xdr:to>
      <xdr:col>8</xdr:col>
      <xdr:colOff>280157</xdr:colOff>
      <xdr:row>15</xdr:row>
      <xdr:rowOff>23386</xdr:rowOff>
    </xdr:to>
    <xdr:pic>
      <xdr:nvPicPr>
        <xdr:cNvPr id="98" name="Picture 9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231" y="2564423"/>
          <a:ext cx="3716484" cy="484982"/>
        </a:xfrm>
        <a:prstGeom prst="rect">
          <a:avLst/>
        </a:prstGeom>
      </xdr:spPr>
    </xdr:pic>
    <xdr:clientData/>
  </xdr:twoCellAnchor>
  <xdr:twoCellAnchor>
    <xdr:from>
      <xdr:col>2</xdr:col>
      <xdr:colOff>177217</xdr:colOff>
      <xdr:row>6</xdr:row>
      <xdr:rowOff>206487</xdr:rowOff>
    </xdr:from>
    <xdr:to>
      <xdr:col>8</xdr:col>
      <xdr:colOff>273125</xdr:colOff>
      <xdr:row>16</xdr:row>
      <xdr:rowOff>150811</xdr:rowOff>
    </xdr:to>
    <xdr:grpSp>
      <xdr:nvGrpSpPr>
        <xdr:cNvPr id="63" name="Group 62"/>
        <xdr:cNvGrpSpPr/>
      </xdr:nvGrpSpPr>
      <xdr:grpSpPr>
        <a:xfrm>
          <a:off x="497257" y="1410447"/>
          <a:ext cx="3822088" cy="1917904"/>
          <a:chOff x="509723" y="1383274"/>
          <a:chExt cx="3713210" cy="1954916"/>
        </a:xfrm>
      </xdr:grpSpPr>
      <xdr:sp macro="" textlink="$V$3">
        <xdr:nvSpPr>
          <xdr:cNvPr id="22" name="TextBox 21"/>
          <xdr:cNvSpPr txBox="1"/>
        </xdr:nvSpPr>
        <xdr:spPr>
          <a:xfrm>
            <a:off x="2332159" y="2010309"/>
            <a:ext cx="1890774" cy="48428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5F090F5D-8CE9-4C24-AFF9-F1057ED912CE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42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X$3">
        <xdr:nvSpPr>
          <xdr:cNvPr id="24" name="TextBox 23"/>
          <xdr:cNvSpPr txBox="1"/>
        </xdr:nvSpPr>
        <xdr:spPr>
          <a:xfrm>
            <a:off x="2328352" y="3094233"/>
            <a:ext cx="1890774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F0F00A-C4A5-4A61-9536-6D8F88927F41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77.8%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U$3">
        <xdr:nvSpPr>
          <xdr:cNvPr id="21" name="TextBox 20"/>
          <xdr:cNvSpPr txBox="1"/>
        </xdr:nvSpPr>
        <xdr:spPr>
          <a:xfrm>
            <a:off x="2329534" y="1692526"/>
            <a:ext cx="1890774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fld id="{1CD0D865-1A5B-49EB-AA63-717E9D61E4C7}" type="TxLink">
              <a:rPr lang="en-US" sz="1200" b="1" i="0" u="none" strike="noStrike">
                <a:solidFill>
                  <a:srgbClr val="375799"/>
                </a:solidFill>
                <a:latin typeface="+mn-lt"/>
                <a:cs typeface="Arial"/>
              </a:rPr>
              <a:pPr algn="ctr"/>
              <a:t>CENSUS</a:t>
            </a:fld>
            <a:endParaRPr lang="en-US" sz="1200" b="1">
              <a:solidFill>
                <a:srgbClr val="375799"/>
              </a:solidFill>
              <a:latin typeface="+mn-lt"/>
            </a:endParaRPr>
          </a:p>
        </xdr:txBody>
      </xdr:sp>
      <xdr:sp macro="" textlink="$W$3">
        <xdr:nvSpPr>
          <xdr:cNvPr id="23" name="TextBox 22"/>
          <xdr:cNvSpPr txBox="1"/>
        </xdr:nvSpPr>
        <xdr:spPr>
          <a:xfrm>
            <a:off x="2332120" y="2558020"/>
            <a:ext cx="1890774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64197EB-4923-42BB-A82E-A6F651837839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54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509723" y="1691940"/>
            <a:ext cx="1822258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SAMPLE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OR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CENSUS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18" name="TextBox 17"/>
          <xdr:cNvSpPr txBox="1"/>
        </xdr:nvSpPr>
        <xdr:spPr>
          <a:xfrm>
            <a:off x="509723" y="2013606"/>
            <a:ext cx="1821265" cy="4809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COMPLETED</a:t>
            </a:r>
          </a:p>
        </xdr:txBody>
      </xdr:sp>
      <xdr:sp macro="" textlink="">
        <xdr:nvSpPr>
          <xdr:cNvPr id="19" name="TextBox 18"/>
          <xdr:cNvSpPr txBox="1"/>
        </xdr:nvSpPr>
        <xdr:spPr>
          <a:xfrm>
            <a:off x="509723" y="2558020"/>
            <a:ext cx="1824221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ADMINISTERED</a:t>
            </a:r>
          </a:p>
        </xdr:txBody>
      </xdr:sp>
      <xdr:sp macro="" textlink="">
        <xdr:nvSpPr>
          <xdr:cNvPr id="20" name="TextBox 19"/>
          <xdr:cNvSpPr txBox="1"/>
        </xdr:nvSpPr>
        <xdr:spPr>
          <a:xfrm>
            <a:off x="509723" y="3094233"/>
            <a:ext cx="1821265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RESPONSE RATE</a:t>
            </a:r>
          </a:p>
        </xdr:txBody>
      </xdr:sp>
      <xdr:sp macro="" textlink="$AE$3">
        <xdr:nvSpPr>
          <xdr:cNvPr id="75" name="TextBox 74"/>
          <xdr:cNvSpPr txBox="1"/>
        </xdr:nvSpPr>
        <xdr:spPr>
          <a:xfrm>
            <a:off x="2339949" y="1386262"/>
            <a:ext cx="1882914" cy="2534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E3AD37-9A3A-4DEB-BC6C-B27383EEEF92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May 9 - June 20, 2017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74" name="TextBox 73"/>
          <xdr:cNvSpPr txBox="1"/>
        </xdr:nvSpPr>
        <xdr:spPr>
          <a:xfrm>
            <a:off x="509723" y="1383274"/>
            <a:ext cx="1831367" cy="25555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FIELD PERIOD</a:t>
            </a:r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absolute">
    <xdr:from>
      <xdr:col>2</xdr:col>
      <xdr:colOff>195512</xdr:colOff>
      <xdr:row>24</xdr:row>
      <xdr:rowOff>37599</xdr:rowOff>
    </xdr:from>
    <xdr:to>
      <xdr:col>8</xdr:col>
      <xdr:colOff>302986</xdr:colOff>
      <xdr:row>39</xdr:row>
      <xdr:rowOff>9024</xdr:rowOff>
    </xdr:to>
    <xdr:sp macro="" textlink="">
      <xdr:nvSpPr>
        <xdr:cNvPr id="70" name="Rounded Rectangle 69"/>
        <xdr:cNvSpPr/>
      </xdr:nvSpPr>
      <xdr:spPr>
        <a:xfrm>
          <a:off x="510570" y="4521676"/>
          <a:ext cx="3726974" cy="2425944"/>
        </a:xfrm>
        <a:prstGeom prst="roundRect">
          <a:avLst>
            <a:gd name="adj" fmla="val 5611"/>
          </a:avLst>
        </a:prstGeom>
        <a:solidFill>
          <a:srgbClr val="D7DDE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145147</xdr:colOff>
      <xdr:row>31</xdr:row>
      <xdr:rowOff>95900</xdr:rowOff>
    </xdr:from>
    <xdr:to>
      <xdr:col>4</xdr:col>
      <xdr:colOff>626023</xdr:colOff>
      <xdr:row>37</xdr:row>
      <xdr:rowOff>133140</xdr:rowOff>
    </xdr:to>
    <xdr:pic>
      <xdr:nvPicPr>
        <xdr:cNvPr id="66" name="Picture 6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32" y="5744958"/>
          <a:ext cx="1074356" cy="1004394"/>
        </a:xfrm>
        <a:prstGeom prst="rect">
          <a:avLst/>
        </a:prstGeom>
      </xdr:spPr>
    </xdr:pic>
    <xdr:clientData/>
  </xdr:twoCellAnchor>
  <xdr:twoCellAnchor editAs="oneCell">
    <xdr:from>
      <xdr:col>4</xdr:col>
      <xdr:colOff>731633</xdr:colOff>
      <xdr:row>31</xdr:row>
      <xdr:rowOff>95900</xdr:rowOff>
    </xdr:from>
    <xdr:to>
      <xdr:col>6</xdr:col>
      <xdr:colOff>301039</xdr:colOff>
      <xdr:row>37</xdr:row>
      <xdr:rowOff>133873</xdr:rowOff>
    </xdr:to>
    <xdr:pic>
      <xdr:nvPicPr>
        <xdr:cNvPr id="94" name="Picture 9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7998" y="5744958"/>
          <a:ext cx="1071426" cy="1005127"/>
        </a:xfrm>
        <a:prstGeom prst="rect">
          <a:avLst/>
        </a:prstGeom>
      </xdr:spPr>
    </xdr:pic>
    <xdr:clientData/>
  </xdr:twoCellAnchor>
  <xdr:twoCellAnchor editAs="oneCell">
    <xdr:from>
      <xdr:col>6</xdr:col>
      <xdr:colOff>412911</xdr:colOff>
      <xdr:row>31</xdr:row>
      <xdr:rowOff>95900</xdr:rowOff>
    </xdr:from>
    <xdr:to>
      <xdr:col>8</xdr:col>
      <xdr:colOff>160362</xdr:colOff>
      <xdr:row>37</xdr:row>
      <xdr:rowOff>133873</xdr:rowOff>
    </xdr:to>
    <xdr:pic>
      <xdr:nvPicPr>
        <xdr:cNvPr id="95" name="Picture 9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1296" y="5744958"/>
          <a:ext cx="1073624" cy="1005127"/>
        </a:xfrm>
        <a:prstGeom prst="rect">
          <a:avLst/>
        </a:prstGeom>
      </xdr:spPr>
    </xdr:pic>
    <xdr:clientData/>
  </xdr:twoCellAnchor>
  <xdr:twoCellAnchor editAs="oneCell">
    <xdr:from>
      <xdr:col>3</xdr:col>
      <xdr:colOff>145147</xdr:colOff>
      <xdr:row>26</xdr:row>
      <xdr:rowOff>85725</xdr:rowOff>
    </xdr:from>
    <xdr:to>
      <xdr:col>8</xdr:col>
      <xdr:colOff>161192</xdr:colOff>
      <xdr:row>30</xdr:row>
      <xdr:rowOff>86002</xdr:rowOff>
    </xdr:to>
    <xdr:pic>
      <xdr:nvPicPr>
        <xdr:cNvPr id="55" name="Picture 5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32" y="4892187"/>
          <a:ext cx="3437718" cy="681680"/>
        </a:xfrm>
        <a:prstGeom prst="rect">
          <a:avLst/>
        </a:prstGeom>
      </xdr:spPr>
    </xdr:pic>
    <xdr:clientData/>
  </xdr:twoCellAnchor>
  <xdr:twoCellAnchor editAs="absolute">
    <xdr:from>
      <xdr:col>8</xdr:col>
      <xdr:colOff>604631</xdr:colOff>
      <xdr:row>22</xdr:row>
      <xdr:rowOff>14081</xdr:rowOff>
    </xdr:from>
    <xdr:to>
      <xdr:col>17</xdr:col>
      <xdr:colOff>99392</xdr:colOff>
      <xdr:row>39</xdr:row>
      <xdr:rowOff>112760</xdr:rowOff>
    </xdr:to>
    <xdr:sp macro="" textlink="">
      <xdr:nvSpPr>
        <xdr:cNvPr id="62" name="Rounded Rectangle 61"/>
        <xdr:cNvSpPr/>
      </xdr:nvSpPr>
      <xdr:spPr>
        <a:xfrm>
          <a:off x="4538456" y="4166981"/>
          <a:ext cx="5609811" cy="2889504"/>
        </a:xfrm>
        <a:prstGeom prst="roundRect">
          <a:avLst>
            <a:gd name="adj" fmla="val 3989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rgbClr val="464646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8</xdr:col>
      <xdr:colOff>596349</xdr:colOff>
      <xdr:row>6</xdr:row>
      <xdr:rowOff>65847</xdr:rowOff>
    </xdr:from>
    <xdr:to>
      <xdr:col>17</xdr:col>
      <xdr:colOff>99392</xdr:colOff>
      <xdr:row>21</xdr:row>
      <xdr:rowOff>123825</xdr:rowOff>
    </xdr:to>
    <xdr:sp macro="" textlink="">
      <xdr:nvSpPr>
        <xdr:cNvPr id="25" name="Rounded Rectangle 24"/>
        <xdr:cNvSpPr/>
      </xdr:nvSpPr>
      <xdr:spPr>
        <a:xfrm>
          <a:off x="4530174" y="1246947"/>
          <a:ext cx="5618093" cy="2867853"/>
        </a:xfrm>
        <a:prstGeom prst="roundRect">
          <a:avLst>
            <a:gd name="adj" fmla="val 4397"/>
          </a:avLst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464646"/>
            </a:solidFill>
          </a:endParaRPr>
        </a:p>
      </xdr:txBody>
    </xdr:sp>
    <xdr:clientData/>
  </xdr:twoCellAnchor>
  <xdr:twoCellAnchor editAs="absolute">
    <xdr:from>
      <xdr:col>9</xdr:col>
      <xdr:colOff>68838</xdr:colOff>
      <xdr:row>7</xdr:row>
      <xdr:rowOff>162009</xdr:rowOff>
    </xdr:from>
    <xdr:to>
      <xdr:col>9</xdr:col>
      <xdr:colOff>526038</xdr:colOff>
      <xdr:row>8</xdr:row>
      <xdr:rowOff>195173</xdr:rowOff>
    </xdr:to>
    <xdr:sp macro="" textlink="$N$55">
      <xdr:nvSpPr>
        <xdr:cNvPr id="4" name="TextBox 3"/>
        <xdr:cNvSpPr txBox="1"/>
      </xdr:nvSpPr>
      <xdr:spPr>
        <a:xfrm>
          <a:off x="4615990" y="1640041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0EEB11FB-21B1-4925-B549-65AF765FFEF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550333</xdr:colOff>
      <xdr:row>8</xdr:row>
      <xdr:rowOff>9524</xdr:rowOff>
    </xdr:from>
    <xdr:to>
      <xdr:col>17</xdr:col>
      <xdr:colOff>82826</xdr:colOff>
      <xdr:row>20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9</xdr:col>
      <xdr:colOff>46908</xdr:colOff>
      <xdr:row>6</xdr:row>
      <xdr:rowOff>95250</xdr:rowOff>
    </xdr:from>
    <xdr:to>
      <xdr:col>13</xdr:col>
      <xdr:colOff>390525</xdr:colOff>
      <xdr:row>7</xdr:row>
      <xdr:rowOff>138562</xdr:rowOff>
    </xdr:to>
    <xdr:sp macro="" textlink="$M$53">
      <xdr:nvSpPr>
        <xdr:cNvPr id="6" name="TextBox 5"/>
        <xdr:cNvSpPr txBox="1"/>
      </xdr:nvSpPr>
      <xdr:spPr>
        <a:xfrm>
          <a:off x="4590333" y="1276350"/>
          <a:ext cx="3391617" cy="281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91029D8A-A962-4E4A-830F-71344BACD7DA}" type="TxLink">
            <a:rPr lang="en-US" sz="1600" b="1" i="0" u="none" strike="noStrike">
              <a:solidFill>
                <a:srgbClr val="375799"/>
              </a:solidFill>
              <a:latin typeface="+mn-lt"/>
              <a:cs typeface="Arial"/>
            </a:rPr>
            <a:pPr algn="l"/>
            <a:t>Highest % Positive Items</a:t>
          </a:fld>
          <a:endParaRPr lang="en-US" sz="1600" b="1" i="0" u="none" strike="noStrike">
            <a:solidFill>
              <a:srgbClr val="375799"/>
            </a:solidFill>
            <a:latin typeface="+mn-lt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251460</xdr:colOff>
          <xdr:row>6</xdr:row>
          <xdr:rowOff>121920</xdr:rowOff>
        </xdr:from>
        <xdr:to>
          <xdr:col>17</xdr:col>
          <xdr:colOff>0</xdr:colOff>
          <xdr:row>7</xdr:row>
          <xdr:rowOff>76200</xdr:rowOff>
        </xdr:to>
        <xdr:sp macro="" textlink="">
          <xdr:nvSpPr>
            <xdr:cNvPr id="55297" name="Drop Down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13</xdr:col>
      <xdr:colOff>298170</xdr:colOff>
      <xdr:row>6</xdr:row>
      <xdr:rowOff>92527</xdr:rowOff>
    </xdr:from>
    <xdr:to>
      <xdr:col>14</xdr:col>
      <xdr:colOff>282930</xdr:colOff>
      <xdr:row>7</xdr:row>
      <xdr:rowOff>102052</xdr:rowOff>
    </xdr:to>
    <xdr:sp macro="" textlink="">
      <xdr:nvSpPr>
        <xdr:cNvPr id="11" name="TextBox 10"/>
        <xdr:cNvSpPr txBox="1"/>
      </xdr:nvSpPr>
      <xdr:spPr>
        <a:xfrm>
          <a:off x="7896399" y="1279070"/>
          <a:ext cx="578031" cy="249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xdr:twoCellAnchor editAs="absolute">
    <xdr:from>
      <xdr:col>9</xdr:col>
      <xdr:colOff>72972</xdr:colOff>
      <xdr:row>10</xdr:row>
      <xdr:rowOff>40093</xdr:rowOff>
    </xdr:from>
    <xdr:to>
      <xdr:col>9</xdr:col>
      <xdr:colOff>530172</xdr:colOff>
      <xdr:row>11</xdr:row>
      <xdr:rowOff>70772</xdr:rowOff>
    </xdr:to>
    <xdr:sp macro="" textlink="$P$55">
      <xdr:nvSpPr>
        <xdr:cNvPr id="12" name="TextBox 11"/>
        <xdr:cNvSpPr txBox="1"/>
      </xdr:nvSpPr>
      <xdr:spPr>
        <a:xfrm>
          <a:off x="4620124" y="2139320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F487DE5-0B30-4ACA-B58C-CB9C9CF6FFBC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Q50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78142</xdr:colOff>
      <xdr:row>12</xdr:row>
      <xdr:rowOff>137647</xdr:rowOff>
    </xdr:from>
    <xdr:to>
      <xdr:col>9</xdr:col>
      <xdr:colOff>535342</xdr:colOff>
      <xdr:row>13</xdr:row>
      <xdr:rowOff>165841</xdr:rowOff>
    </xdr:to>
    <xdr:sp macro="" textlink="$R$55">
      <xdr:nvSpPr>
        <xdr:cNvPr id="13" name="TextBox 12"/>
        <xdr:cNvSpPr txBox="1"/>
      </xdr:nvSpPr>
      <xdr:spPr>
        <a:xfrm>
          <a:off x="4625294" y="2651005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5EC8C36-8284-4992-BC19-8A4A4962D62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Q5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86140</xdr:colOff>
      <xdr:row>15</xdr:row>
      <xdr:rowOff>73472</xdr:rowOff>
    </xdr:from>
    <xdr:to>
      <xdr:col>9</xdr:col>
      <xdr:colOff>543340</xdr:colOff>
      <xdr:row>16</xdr:row>
      <xdr:rowOff>133554</xdr:rowOff>
    </xdr:to>
    <xdr:sp macro="" textlink="$T$55">
      <xdr:nvSpPr>
        <xdr:cNvPr id="14" name="TextBox 13"/>
        <xdr:cNvSpPr txBox="1"/>
      </xdr:nvSpPr>
      <xdr:spPr>
        <a:xfrm>
          <a:off x="4628832" y="3098759"/>
          <a:ext cx="457200" cy="2278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E8AB1BA-173B-4FC1-98B2-858454FE5DF6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Q28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84063</xdr:colOff>
      <xdr:row>18</xdr:row>
      <xdr:rowOff>75468</xdr:rowOff>
    </xdr:from>
    <xdr:to>
      <xdr:col>9</xdr:col>
      <xdr:colOff>541263</xdr:colOff>
      <xdr:row>19</xdr:row>
      <xdr:rowOff>143833</xdr:rowOff>
    </xdr:to>
    <xdr:sp macro="" textlink="$V$55">
      <xdr:nvSpPr>
        <xdr:cNvPr id="15" name="TextBox 14"/>
        <xdr:cNvSpPr txBox="1"/>
      </xdr:nvSpPr>
      <xdr:spPr>
        <a:xfrm>
          <a:off x="4631215" y="3657282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0FD6B0B-8192-4513-B38E-5844F5353CA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Q35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16" name="TextBox 15"/>
        <xdr:cNvSpPr txBox="1"/>
      </xdr:nvSpPr>
      <xdr:spPr>
        <a:xfrm>
          <a:off x="723900" y="136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absolute">
    <xdr:from>
      <xdr:col>7</xdr:col>
      <xdr:colOff>133080</xdr:colOff>
      <xdr:row>4</xdr:row>
      <xdr:rowOff>74165</xdr:rowOff>
    </xdr:from>
    <xdr:to>
      <xdr:col>17</xdr:col>
      <xdr:colOff>78105</xdr:colOff>
      <xdr:row>6</xdr:row>
      <xdr:rowOff>20473</xdr:rowOff>
    </xdr:to>
    <xdr:sp macro="" textlink="$T$3">
      <xdr:nvSpPr>
        <xdr:cNvPr id="34" name="Rectangle 33"/>
        <xdr:cNvSpPr/>
      </xdr:nvSpPr>
      <xdr:spPr>
        <a:xfrm>
          <a:off x="3543030" y="931415"/>
          <a:ext cx="6583950" cy="2701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fld id="{A0F5E16D-896F-4858-B77A-B83F52386D03}" type="TxLink">
            <a:rPr lang="en-US" sz="1200" b="0" i="0" u="none" strike="noStrike">
              <a:solidFill>
                <a:schemeClr val="bg1"/>
              </a:solidFill>
              <a:latin typeface="+mn-lt"/>
              <a:cs typeface="Arial"/>
            </a:rPr>
            <a:pPr algn="r"/>
            <a:t>Institute of Museum and Library Services</a:t>
          </a:fld>
          <a:endParaRPr lang="en-US" sz="1200" b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9</xdr:col>
      <xdr:colOff>81363</xdr:colOff>
      <xdr:row>22</xdr:row>
      <xdr:rowOff>17228</xdr:rowOff>
    </xdr:from>
    <xdr:to>
      <xdr:col>13</xdr:col>
      <xdr:colOff>390525</xdr:colOff>
      <xdr:row>23</xdr:row>
      <xdr:rowOff>147385</xdr:rowOff>
    </xdr:to>
    <xdr:sp macro="" textlink="$M$54">
      <xdr:nvSpPr>
        <xdr:cNvPr id="29" name="TextBox 28"/>
        <xdr:cNvSpPr txBox="1"/>
      </xdr:nvSpPr>
      <xdr:spPr>
        <a:xfrm>
          <a:off x="4624788" y="4170128"/>
          <a:ext cx="3357162" cy="29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fld id="{EC27ABDA-4353-4760-95F6-7B41C2BF0D4F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pPr marL="0" indent="0" algn="l"/>
            <a:t>Highest % Negative Items</a:t>
          </a:fld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305453</xdr:colOff>
      <xdr:row>22</xdr:row>
      <xdr:rowOff>35489</xdr:rowOff>
    </xdr:from>
    <xdr:to>
      <xdr:col>14</xdr:col>
      <xdr:colOff>290213</xdr:colOff>
      <xdr:row>23</xdr:row>
      <xdr:rowOff>121087</xdr:rowOff>
    </xdr:to>
    <xdr:sp macro="" textlink="">
      <xdr:nvSpPr>
        <xdr:cNvPr id="33" name="TextBox 32"/>
        <xdr:cNvSpPr txBox="1"/>
      </xdr:nvSpPr>
      <xdr:spPr>
        <a:xfrm>
          <a:off x="7903682" y="4226489"/>
          <a:ext cx="578031" cy="2488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259080</xdr:colOff>
          <xdr:row>22</xdr:row>
          <xdr:rowOff>68580</xdr:rowOff>
        </xdr:from>
        <xdr:to>
          <xdr:col>17</xdr:col>
          <xdr:colOff>7620</xdr:colOff>
          <xdr:row>23</xdr:row>
          <xdr:rowOff>83820</xdr:rowOff>
        </xdr:to>
        <xdr:sp macro="" textlink="">
          <xdr:nvSpPr>
            <xdr:cNvPr id="55298" name="Drop Down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9</xdr:col>
      <xdr:colOff>91595</xdr:colOff>
      <xdr:row>24</xdr:row>
      <xdr:rowOff>15762</xdr:rowOff>
    </xdr:from>
    <xdr:to>
      <xdr:col>9</xdr:col>
      <xdr:colOff>548795</xdr:colOff>
      <xdr:row>25</xdr:row>
      <xdr:rowOff>87854</xdr:rowOff>
    </xdr:to>
    <xdr:sp macro="" textlink="$N$56">
      <xdr:nvSpPr>
        <xdr:cNvPr id="36" name="TextBox 35"/>
        <xdr:cNvSpPr txBox="1"/>
      </xdr:nvSpPr>
      <xdr:spPr>
        <a:xfrm>
          <a:off x="4638747" y="4591489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B5E0BF6-144F-4D62-A272-405563212DF8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Q53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95395</xdr:colOff>
      <xdr:row>27</xdr:row>
      <xdr:rowOff>296</xdr:rowOff>
    </xdr:from>
    <xdr:to>
      <xdr:col>9</xdr:col>
      <xdr:colOff>552595</xdr:colOff>
      <xdr:row>28</xdr:row>
      <xdr:rowOff>72388</xdr:rowOff>
    </xdr:to>
    <xdr:sp macro="" textlink="$P$56">
      <xdr:nvSpPr>
        <xdr:cNvPr id="37" name="TextBox 36"/>
        <xdr:cNvSpPr txBox="1"/>
      </xdr:nvSpPr>
      <xdr:spPr>
        <a:xfrm>
          <a:off x="4638820" y="4991396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7852AE6-2523-44EE-902F-559165FFD89F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Q66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87991</xdr:colOff>
      <xdr:row>33</xdr:row>
      <xdr:rowOff>21913</xdr:rowOff>
    </xdr:from>
    <xdr:to>
      <xdr:col>9</xdr:col>
      <xdr:colOff>545191</xdr:colOff>
      <xdr:row>34</xdr:row>
      <xdr:rowOff>94005</xdr:rowOff>
    </xdr:to>
    <xdr:sp macro="" textlink="$T$56">
      <xdr:nvSpPr>
        <xdr:cNvPr id="38" name="TextBox 37"/>
        <xdr:cNvSpPr txBox="1"/>
      </xdr:nvSpPr>
      <xdr:spPr>
        <a:xfrm>
          <a:off x="4635143" y="6121640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BDD9CC2C-12C6-47D1-BFAE-550EB342F99D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Q58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97637</xdr:colOff>
      <xdr:row>30</xdr:row>
      <xdr:rowOff>3998</xdr:rowOff>
    </xdr:from>
    <xdr:to>
      <xdr:col>9</xdr:col>
      <xdr:colOff>554837</xdr:colOff>
      <xdr:row>31</xdr:row>
      <xdr:rowOff>76090</xdr:rowOff>
    </xdr:to>
    <xdr:sp macro="" textlink="$R$56">
      <xdr:nvSpPr>
        <xdr:cNvPr id="39" name="TextBox 38"/>
        <xdr:cNvSpPr txBox="1"/>
      </xdr:nvSpPr>
      <xdr:spPr>
        <a:xfrm>
          <a:off x="4641062" y="549039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50E02CA-29F4-4A80-A860-8565B5E75810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Q33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92669</xdr:colOff>
      <xdr:row>36</xdr:row>
      <xdr:rowOff>49487</xdr:rowOff>
    </xdr:from>
    <xdr:to>
      <xdr:col>9</xdr:col>
      <xdr:colOff>549869</xdr:colOff>
      <xdr:row>37</xdr:row>
      <xdr:rowOff>121579</xdr:rowOff>
    </xdr:to>
    <xdr:sp macro="" textlink="$V$56">
      <xdr:nvSpPr>
        <xdr:cNvPr id="41" name="TextBox 40"/>
        <xdr:cNvSpPr txBox="1"/>
      </xdr:nvSpPr>
      <xdr:spPr>
        <a:xfrm>
          <a:off x="4639821" y="6646171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1687C97E-0608-4EEB-9F53-5AFB6605EEB5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Q30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447260</xdr:colOff>
      <xdr:row>7</xdr:row>
      <xdr:rowOff>153704</xdr:rowOff>
    </xdr:from>
    <xdr:to>
      <xdr:col>13</xdr:col>
      <xdr:colOff>572228</xdr:colOff>
      <xdr:row>10</xdr:row>
      <xdr:rowOff>72005</xdr:rowOff>
    </xdr:to>
    <xdr:sp macro="" textlink="$O$55">
      <xdr:nvSpPr>
        <xdr:cNvPr id="43" name="TextBox 42"/>
        <xdr:cNvSpPr txBox="1"/>
      </xdr:nvSpPr>
      <xdr:spPr>
        <a:xfrm>
          <a:off x="4989952" y="1574394"/>
          <a:ext cx="3180295" cy="555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AE38CF-A267-42E0-B3F4-EE2610DB388C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When needed I am willing to put in the extra effort to get a job done.</a:t>
          </a:fld>
          <a:endParaRPr lang="en-US" sz="95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447262</xdr:colOff>
      <xdr:row>10</xdr:row>
      <xdr:rowOff>34848</xdr:rowOff>
    </xdr:from>
    <xdr:to>
      <xdr:col>13</xdr:col>
      <xdr:colOff>572230</xdr:colOff>
      <xdr:row>12</xdr:row>
      <xdr:rowOff>160213</xdr:rowOff>
    </xdr:to>
    <xdr:sp macro="" textlink="$Q$55">
      <xdr:nvSpPr>
        <xdr:cNvPr id="44" name="TextBox 43"/>
        <xdr:cNvSpPr txBox="1"/>
      </xdr:nvSpPr>
      <xdr:spPr>
        <a:xfrm>
          <a:off x="4989954" y="2092981"/>
          <a:ext cx="3180295" cy="550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FF31A3CE-BAD3-4A0C-A54E-565075D8E554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the last six months, my supervisor has talked with me about my performance.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12</xdr:row>
      <xdr:rowOff>137620</xdr:rowOff>
    </xdr:from>
    <xdr:to>
      <xdr:col>13</xdr:col>
      <xdr:colOff>572229</xdr:colOff>
      <xdr:row>15</xdr:row>
      <xdr:rowOff>113899</xdr:rowOff>
    </xdr:to>
    <xdr:sp macro="" textlink="$S$55">
      <xdr:nvSpPr>
        <xdr:cNvPr id="45" name="TextBox 44"/>
        <xdr:cNvSpPr txBox="1"/>
      </xdr:nvSpPr>
      <xdr:spPr>
        <a:xfrm>
          <a:off x="4989953" y="2620714"/>
          <a:ext cx="3180295" cy="518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7336C72E-92C3-45E3-BDB6-99DC8AA94AB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 like the kind of work I do.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456788</xdr:colOff>
      <xdr:row>15</xdr:row>
      <xdr:rowOff>76984</xdr:rowOff>
    </xdr:from>
    <xdr:to>
      <xdr:col>13</xdr:col>
      <xdr:colOff>581756</xdr:colOff>
      <xdr:row>18</xdr:row>
      <xdr:rowOff>111241</xdr:rowOff>
    </xdr:to>
    <xdr:sp macro="" textlink="$U$55">
      <xdr:nvSpPr>
        <xdr:cNvPr id="46" name="TextBox 45"/>
        <xdr:cNvSpPr txBox="1"/>
      </xdr:nvSpPr>
      <xdr:spPr>
        <a:xfrm>
          <a:off x="5000213" y="3086884"/>
          <a:ext cx="3172968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EFCBE6E-68B8-4ECA-9B3E-85A2BF780227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would you rate the overall quality of work done by your work unit?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455545</xdr:colOff>
      <xdr:row>18</xdr:row>
      <xdr:rowOff>73613</xdr:rowOff>
    </xdr:from>
    <xdr:to>
      <xdr:col>13</xdr:col>
      <xdr:colOff>580513</xdr:colOff>
      <xdr:row>21</xdr:row>
      <xdr:rowOff>115420</xdr:rowOff>
    </xdr:to>
    <xdr:sp macro="" textlink="$W$55">
      <xdr:nvSpPr>
        <xdr:cNvPr id="47" name="TextBox 46"/>
        <xdr:cNvSpPr txBox="1"/>
      </xdr:nvSpPr>
      <xdr:spPr>
        <a:xfrm>
          <a:off x="4998237" y="3589803"/>
          <a:ext cx="3180295" cy="525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0723ECB-168F-46DA-8E8E-66D76BF9316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Employees are protected from health and safety hazards on the job.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463826</xdr:colOff>
      <xdr:row>24</xdr:row>
      <xdr:rowOff>13777</xdr:rowOff>
    </xdr:from>
    <xdr:to>
      <xdr:col>14</xdr:col>
      <xdr:colOff>729</xdr:colOff>
      <xdr:row>27</xdr:row>
      <xdr:rowOff>31468</xdr:rowOff>
    </xdr:to>
    <xdr:sp macro="" textlink="$O$56">
      <xdr:nvSpPr>
        <xdr:cNvPr id="48" name="TextBox 47"/>
        <xdr:cNvSpPr txBox="1"/>
      </xdr:nvSpPr>
      <xdr:spPr>
        <a:xfrm>
          <a:off x="5006518" y="4497121"/>
          <a:ext cx="3185711" cy="530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CC2309-6D09-455B-B422-DEC743ED52C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organization, senior leaders generate high levels of motivation and commitment in the workforce.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462584</xdr:colOff>
      <xdr:row>26</xdr:row>
      <xdr:rowOff>189801</xdr:rowOff>
    </xdr:from>
    <xdr:to>
      <xdr:col>13</xdr:col>
      <xdr:colOff>590037</xdr:colOff>
      <xdr:row>30</xdr:row>
      <xdr:rowOff>33558</xdr:rowOff>
    </xdr:to>
    <xdr:sp macro="" textlink="$Q$56">
      <xdr:nvSpPr>
        <xdr:cNvPr id="49" name="TextBox 48"/>
        <xdr:cNvSpPr txBox="1"/>
      </xdr:nvSpPr>
      <xdr:spPr>
        <a:xfrm>
          <a:off x="5006009" y="4990401"/>
          <a:ext cx="3175453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00FB535-7647-4B52-A819-B26135FCB85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satisfied are you with the policies and practices of your senior leaders?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454301</xdr:colOff>
      <xdr:row>30</xdr:row>
      <xdr:rowOff>3578</xdr:rowOff>
    </xdr:from>
    <xdr:to>
      <xdr:col>13</xdr:col>
      <xdr:colOff>581754</xdr:colOff>
      <xdr:row>33</xdr:row>
      <xdr:rowOff>46118</xdr:rowOff>
    </xdr:to>
    <xdr:sp macro="" textlink="$S$56">
      <xdr:nvSpPr>
        <xdr:cNvPr id="50" name="TextBox 49"/>
        <xdr:cNvSpPr txBox="1"/>
      </xdr:nvSpPr>
      <xdr:spPr>
        <a:xfrm>
          <a:off x="4996993" y="5490711"/>
          <a:ext cx="3182780" cy="526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AB2C9BD5-F01E-4BCF-A174-3DFDBA2C7CC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Pay raises depend on how well employees perform their jobs.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33</xdr:row>
      <xdr:rowOff>19295</xdr:rowOff>
    </xdr:from>
    <xdr:to>
      <xdr:col>13</xdr:col>
      <xdr:colOff>572229</xdr:colOff>
      <xdr:row>36</xdr:row>
      <xdr:rowOff>61834</xdr:rowOff>
    </xdr:to>
    <xdr:sp macro="" textlink="$U$56">
      <xdr:nvSpPr>
        <xdr:cNvPr id="51" name="TextBox 50"/>
        <xdr:cNvSpPr txBox="1"/>
      </xdr:nvSpPr>
      <xdr:spPr>
        <a:xfrm>
          <a:off x="4989953" y="5990005"/>
          <a:ext cx="3180295" cy="526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DA8D1500-401B-4E9E-8BD0-4C251A1D50F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Managers promote communication among different work units.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36</xdr:row>
      <xdr:rowOff>44081</xdr:rowOff>
    </xdr:from>
    <xdr:to>
      <xdr:col>13</xdr:col>
      <xdr:colOff>572229</xdr:colOff>
      <xdr:row>39</xdr:row>
      <xdr:rowOff>86621</xdr:rowOff>
    </xdr:to>
    <xdr:sp macro="" textlink="$W$56">
      <xdr:nvSpPr>
        <xdr:cNvPr id="52" name="TextBox 51"/>
        <xdr:cNvSpPr txBox="1"/>
      </xdr:nvSpPr>
      <xdr:spPr>
        <a:xfrm>
          <a:off x="4989953" y="6498368"/>
          <a:ext cx="3180295" cy="526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55B4945-31F0-45C9-B465-4AA530CCBD4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Employees have a feeling of personal empowerment with respect to work processes.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563218</xdr:colOff>
      <xdr:row>24</xdr:row>
      <xdr:rowOff>62488</xdr:rowOff>
    </xdr:from>
    <xdr:to>
      <xdr:col>17</xdr:col>
      <xdr:colOff>91110</xdr:colOff>
      <xdr:row>38</xdr:row>
      <xdr:rowOff>116590</xdr:rowOff>
    </xdr:to>
    <xdr:graphicFrame macro="">
      <xdr:nvGraphicFramePr>
        <xdr:cNvPr id="53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2</xdr:col>
      <xdr:colOff>151680</xdr:colOff>
      <xdr:row>17</xdr:row>
      <xdr:rowOff>95246</xdr:rowOff>
    </xdr:from>
    <xdr:to>
      <xdr:col>5</xdr:col>
      <xdr:colOff>466278</xdr:colOff>
      <xdr:row>23</xdr:row>
      <xdr:rowOff>68969</xdr:rowOff>
    </xdr:to>
    <xdr:grpSp>
      <xdr:nvGrpSpPr>
        <xdr:cNvPr id="57" name="Group 56"/>
        <xdr:cNvGrpSpPr/>
      </xdr:nvGrpSpPr>
      <xdr:grpSpPr>
        <a:xfrm>
          <a:off x="471720" y="3432806"/>
          <a:ext cx="1891938" cy="933843"/>
          <a:chOff x="376391" y="3619120"/>
          <a:chExt cx="1845167" cy="952880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6391" y="3619120"/>
            <a:ext cx="1845167" cy="952880"/>
          </a:xfrm>
          <a:prstGeom prst="rect">
            <a:avLst/>
          </a:prstGeom>
        </xdr:spPr>
      </xdr:pic>
      <xdr:sp macro="" textlink="">
        <xdr:nvSpPr>
          <xdr:cNvPr id="10" name="TextBox 9"/>
          <xdr:cNvSpPr txBox="1"/>
        </xdr:nvSpPr>
        <xdr:spPr>
          <a:xfrm>
            <a:off x="971100" y="3662617"/>
            <a:ext cx="1170382" cy="873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items identified as </a:t>
            </a:r>
            <a:r>
              <a:rPr lang="en-US" sz="1200" b="1" i="0">
                <a:solidFill>
                  <a:srgbClr val="69701A"/>
                </a:solidFill>
                <a:effectLst/>
                <a:latin typeface="+mn-lt"/>
                <a:ea typeface="+mn-ea"/>
                <a:cs typeface="+mn-cs"/>
              </a:rPr>
              <a:t>strengths </a:t>
            </a:r>
          </a:p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(65% positive or higher)</a:t>
            </a:r>
          </a:p>
        </xdr:txBody>
      </xdr:sp>
      <xdr:sp macro="" textlink="$Y$3">
        <xdr:nvSpPr>
          <xdr:cNvPr id="31" name="TextBox 30"/>
          <xdr:cNvSpPr txBox="1"/>
        </xdr:nvSpPr>
        <xdr:spPr>
          <a:xfrm>
            <a:off x="421898" y="3677860"/>
            <a:ext cx="583154" cy="845422"/>
          </a:xfrm>
          <a:prstGeom prst="round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91DEFBB-AD17-4F2A-A53E-30C916E2BA7D}" type="TxLink">
              <a: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27</a:t>
            </a:fld>
            <a:endParaRPr lang="en-US" sz="2400" b="0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5</xdr:col>
      <xdr:colOff>600809</xdr:colOff>
      <xdr:row>17</xdr:row>
      <xdr:rowOff>104771</xdr:rowOff>
    </xdr:from>
    <xdr:to>
      <xdr:col>8</xdr:col>
      <xdr:colOff>359724</xdr:colOff>
      <xdr:row>23</xdr:row>
      <xdr:rowOff>79449</xdr:rowOff>
    </xdr:to>
    <xdr:grpSp>
      <xdr:nvGrpSpPr>
        <xdr:cNvPr id="7" name="Group 6"/>
        <xdr:cNvGrpSpPr/>
      </xdr:nvGrpSpPr>
      <xdr:grpSpPr>
        <a:xfrm>
          <a:off x="2498189" y="3442331"/>
          <a:ext cx="1907755" cy="934798"/>
          <a:chOff x="2447194" y="3450977"/>
          <a:chExt cx="1847088" cy="941832"/>
        </a:xfrm>
      </xdr:grpSpPr>
      <xdr:pic>
        <xdr:nvPicPr>
          <xdr:cNvPr id="2" name="Picture 1"/>
          <xdr:cNvPicPr>
            <a:picLocks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47194" y="3450977"/>
            <a:ext cx="1847088" cy="941832"/>
          </a:xfrm>
          <a:prstGeom prst="rect">
            <a:avLst/>
          </a:prstGeom>
        </xdr:spPr>
      </xdr:pic>
      <xdr:grpSp>
        <xdr:nvGrpSpPr>
          <xdr:cNvPr id="59" name="Group 58"/>
          <xdr:cNvGrpSpPr/>
        </xdr:nvGrpSpPr>
        <xdr:grpSpPr>
          <a:xfrm>
            <a:off x="2479125" y="3474885"/>
            <a:ext cx="1774361" cy="872281"/>
            <a:chOff x="2498777" y="3566289"/>
            <a:chExt cx="1773443" cy="896747"/>
          </a:xfrm>
        </xdr:grpSpPr>
        <xdr:sp macro="" textlink="">
          <xdr:nvSpPr>
            <xdr:cNvPr id="35" name="TextBox 34"/>
            <xdr:cNvSpPr txBox="1"/>
          </xdr:nvSpPr>
          <xdr:spPr>
            <a:xfrm>
              <a:off x="3080260" y="3566289"/>
              <a:ext cx="1191960" cy="896747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items identified as </a:t>
              </a:r>
              <a:r>
                <a:rPr lang="en-US" sz="1200" b="1" i="0" smtClean="0">
                  <a:solidFill>
                    <a:srgbClr val="B0342D"/>
                  </a:solidFill>
                  <a:effectLst/>
                  <a:latin typeface="+mn-lt"/>
                  <a:ea typeface="+mn-ea"/>
                  <a:cs typeface="+mn-cs"/>
                </a:rPr>
                <a:t>challenges</a:t>
              </a:r>
            </a:p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(35% negative or higher)</a:t>
              </a:r>
            </a:p>
          </xdr:txBody>
        </xdr:sp>
        <xdr:sp macro="" textlink="$Z$3">
          <xdr:nvSpPr>
            <xdr:cNvPr id="40" name="TextBox 39"/>
            <xdr:cNvSpPr txBox="1"/>
          </xdr:nvSpPr>
          <xdr:spPr>
            <a:xfrm>
              <a:off x="2498777" y="3599222"/>
              <a:ext cx="593108" cy="841399"/>
            </a:xfrm>
            <a:prstGeom prst="round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36274FF3-C076-46AD-B01E-9B85CC91F2B7}" type="TxLink">
                <a:rPr lang="en-US" sz="2400" b="0" i="0" u="none" strike="noStrike">
                  <a:solidFill>
                    <a:schemeClr val="bg1"/>
                  </a:solidFill>
                  <a:latin typeface="+mn-lt"/>
                  <a:ea typeface="+mn-ea"/>
                  <a:cs typeface="Arial"/>
                </a:rPr>
                <a:pPr marL="0" indent="0" algn="ctr"/>
                <a:t>27</a:t>
              </a:fld>
              <a:endPara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endParaRPr>
            </a:p>
          </xdr:txBody>
        </xdr:sp>
      </xdr:grpSp>
    </xdr:grpSp>
    <xdr:clientData/>
  </xdr:twoCellAnchor>
  <xdr:twoCellAnchor editAs="absolute">
    <xdr:from>
      <xdr:col>3</xdr:col>
      <xdr:colOff>10233</xdr:colOff>
      <xdr:row>24</xdr:row>
      <xdr:rowOff>58970</xdr:rowOff>
    </xdr:from>
    <xdr:to>
      <xdr:col>6</xdr:col>
      <xdr:colOff>260832</xdr:colOff>
      <xdr:row>26</xdr:row>
      <xdr:rowOff>77906</xdr:rowOff>
    </xdr:to>
    <xdr:sp macro="" textlink="">
      <xdr:nvSpPr>
        <xdr:cNvPr id="71" name="TextBox 70"/>
        <xdr:cNvSpPr txBox="1"/>
      </xdr:nvSpPr>
      <xdr:spPr>
        <a:xfrm>
          <a:off x="523118" y="4543047"/>
          <a:ext cx="2346099" cy="341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r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t> Engagement Index Score</a:t>
          </a:r>
          <a:r>
            <a:rPr lang="en-US" sz="1600" b="1" i="0" u="none" strike="noStrike" baseline="0">
              <a:solidFill>
                <a:srgbClr val="375799"/>
              </a:solidFill>
              <a:latin typeface="+mn-lt"/>
              <a:ea typeface="+mn-ea"/>
              <a:cs typeface="Arial"/>
            </a:rPr>
            <a:t> </a:t>
          </a:r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145146</xdr:colOff>
      <xdr:row>26</xdr:row>
      <xdr:rowOff>81212</xdr:rowOff>
    </xdr:from>
    <xdr:to>
      <xdr:col>8</xdr:col>
      <xdr:colOff>162302</xdr:colOff>
      <xdr:row>30</xdr:row>
      <xdr:rowOff>69250</xdr:rowOff>
    </xdr:to>
    <xdr:grpSp>
      <xdr:nvGrpSpPr>
        <xdr:cNvPr id="8" name="Group 7"/>
        <xdr:cNvGrpSpPr/>
      </xdr:nvGrpSpPr>
      <xdr:grpSpPr>
        <a:xfrm>
          <a:off x="670926" y="4858952"/>
          <a:ext cx="3537596" cy="673838"/>
          <a:chOff x="1660696" y="4670648"/>
          <a:chExt cx="3440743" cy="679471"/>
        </a:xfrm>
      </xdr:grpSpPr>
      <xdr:sp macro="" textlink="$K$43">
        <xdr:nvSpPr>
          <xdr:cNvPr id="77" name="TextBox 76"/>
          <xdr:cNvSpPr txBox="1"/>
        </xdr:nvSpPr>
        <xdr:spPr>
          <a:xfrm>
            <a:off x="1660697" y="4670648"/>
            <a:ext cx="3432301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F61B5F2D-4AA9-4E5E-8577-3CE145BEAFE4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2017 ENGAGEMENT INDEX</a:t>
            </a:fld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A$3">
        <xdr:nvSpPr>
          <xdr:cNvPr id="78" name="TextBox 77"/>
          <xdr:cNvSpPr txBox="1"/>
        </xdr:nvSpPr>
        <xdr:spPr>
          <a:xfrm>
            <a:off x="1660696" y="5016402"/>
            <a:ext cx="3440743" cy="33371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D4868E8-ECF9-4CD2-8D0C-30FE74B44D6A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56%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3</xdr:col>
      <xdr:colOff>130493</xdr:colOff>
      <xdr:row>31</xdr:row>
      <xdr:rowOff>60460</xdr:rowOff>
    </xdr:from>
    <xdr:to>
      <xdr:col>8</xdr:col>
      <xdr:colOff>150310</xdr:colOff>
      <xdr:row>38</xdr:row>
      <xdr:rowOff>2536</xdr:rowOff>
    </xdr:to>
    <xdr:grpSp>
      <xdr:nvGrpSpPr>
        <xdr:cNvPr id="64" name="Group 63"/>
        <xdr:cNvGrpSpPr/>
      </xdr:nvGrpSpPr>
      <xdr:grpSpPr>
        <a:xfrm>
          <a:off x="656273" y="5684020"/>
          <a:ext cx="3540257" cy="1062216"/>
          <a:chOff x="1173448" y="5743185"/>
          <a:chExt cx="3437094" cy="1075586"/>
        </a:xfrm>
      </xdr:grpSpPr>
      <xdr:sp macro="" textlink="$K$44">
        <xdr:nvSpPr>
          <xdr:cNvPr id="72" name="TextBox 71"/>
          <xdr:cNvSpPr txBox="1"/>
        </xdr:nvSpPr>
        <xdr:spPr>
          <a:xfrm>
            <a:off x="1173448" y="5767459"/>
            <a:ext cx="1093931" cy="6710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742AA4E-8C17-4577-99F4-C101EDBD1D8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LEADERS LEAD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B$3">
        <xdr:nvSpPr>
          <xdr:cNvPr id="79" name="TextBox 78"/>
          <xdr:cNvSpPr txBox="1"/>
        </xdr:nvSpPr>
        <xdr:spPr>
          <a:xfrm>
            <a:off x="1173479" y="6446092"/>
            <a:ext cx="1093930" cy="36160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747B923-8A78-4C22-A4D5-7FB36451E16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34%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5">
        <xdr:nvSpPr>
          <xdr:cNvPr id="73" name="TextBox 72"/>
          <xdr:cNvSpPr txBox="1"/>
        </xdr:nvSpPr>
        <xdr:spPr>
          <a:xfrm>
            <a:off x="2358722" y="5761099"/>
            <a:ext cx="1091878" cy="67213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95BCDE70-2989-4E22-88EC-D1B97D065046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SUPERVISORS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C$3">
        <xdr:nvSpPr>
          <xdr:cNvPr id="80" name="TextBox 79"/>
          <xdr:cNvSpPr txBox="1"/>
        </xdr:nvSpPr>
        <xdr:spPr>
          <a:xfrm>
            <a:off x="2361584" y="6440390"/>
            <a:ext cx="1064717" cy="37838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48A7288-10C6-4F49-A62C-8924915088F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70%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6">
        <xdr:nvSpPr>
          <xdr:cNvPr id="76" name="TextBox 75"/>
          <xdr:cNvSpPr txBox="1"/>
        </xdr:nvSpPr>
        <xdr:spPr>
          <a:xfrm>
            <a:off x="3538463" y="5743185"/>
            <a:ext cx="1063668" cy="69453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B522C53-D9D0-4834-9F9A-A2C8E3DF4A1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INTRINSIC WORK EXPERIENCE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D$3">
        <xdr:nvSpPr>
          <xdr:cNvPr id="81" name="TextBox 80"/>
          <xdr:cNvSpPr txBox="1"/>
        </xdr:nvSpPr>
        <xdr:spPr>
          <a:xfrm>
            <a:off x="3533777" y="6446751"/>
            <a:ext cx="1076765" cy="36212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DE9F5776-225C-4A25-81FC-A9344675D545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62%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120253</xdr:colOff>
      <xdr:row>6</xdr:row>
      <xdr:rowOff>86916</xdr:rowOff>
    </xdr:from>
    <xdr:to>
      <xdr:col>6</xdr:col>
      <xdr:colOff>186658</xdr:colOff>
      <xdr:row>10</xdr:row>
      <xdr:rowOff>105855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1283494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3</xdr:col>
      <xdr:colOff>119062</xdr:colOff>
      <xdr:row>11</xdr:row>
      <xdr:rowOff>79825</xdr:rowOff>
    </xdr:from>
    <xdr:to>
      <xdr:col>6</xdr:col>
      <xdr:colOff>185467</xdr:colOff>
      <xdr:row>16</xdr:row>
      <xdr:rowOff>39233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984" y="2347966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6</xdr:col>
      <xdr:colOff>361202</xdr:colOff>
      <xdr:row>6</xdr:row>
      <xdr:rowOff>86916</xdr:rowOff>
    </xdr:from>
    <xdr:to>
      <xdr:col>9</xdr:col>
      <xdr:colOff>594295</xdr:colOff>
      <xdr:row>10</xdr:row>
      <xdr:rowOff>105855</xdr:rowOff>
    </xdr:to>
    <xdr:pic>
      <xdr:nvPicPr>
        <xdr:cNvPr id="55" name="Picture 5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624" y="1283494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6</xdr:col>
      <xdr:colOff>361202</xdr:colOff>
      <xdr:row>11</xdr:row>
      <xdr:rowOff>79825</xdr:rowOff>
    </xdr:from>
    <xdr:to>
      <xdr:col>9</xdr:col>
      <xdr:colOff>594295</xdr:colOff>
      <xdr:row>16</xdr:row>
      <xdr:rowOff>39233</xdr:rowOff>
    </xdr:to>
    <xdr:pic>
      <xdr:nvPicPr>
        <xdr:cNvPr id="59" name="Picture 5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624" y="2347966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9</xdr:col>
      <xdr:colOff>766205</xdr:colOff>
      <xdr:row>6</xdr:row>
      <xdr:rowOff>86916</xdr:rowOff>
    </xdr:from>
    <xdr:to>
      <xdr:col>12</xdr:col>
      <xdr:colOff>403985</xdr:colOff>
      <xdr:row>10</xdr:row>
      <xdr:rowOff>105855</xdr:rowOff>
    </xdr:to>
    <xdr:pic>
      <xdr:nvPicPr>
        <xdr:cNvPr id="77" name="Picture 7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8439" y="1283494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9</xdr:col>
      <xdr:colOff>767362</xdr:colOff>
      <xdr:row>11</xdr:row>
      <xdr:rowOff>79825</xdr:rowOff>
    </xdr:from>
    <xdr:to>
      <xdr:col>12</xdr:col>
      <xdr:colOff>405142</xdr:colOff>
      <xdr:row>16</xdr:row>
      <xdr:rowOff>39233</xdr:rowOff>
    </xdr:to>
    <xdr:pic>
      <xdr:nvPicPr>
        <xdr:cNvPr id="78" name="Picture 7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9596" y="2347966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13</xdr:col>
      <xdr:colOff>62026</xdr:colOff>
      <xdr:row>6</xdr:row>
      <xdr:rowOff>86916</xdr:rowOff>
    </xdr:from>
    <xdr:to>
      <xdr:col>16</xdr:col>
      <xdr:colOff>455852</xdr:colOff>
      <xdr:row>10</xdr:row>
      <xdr:rowOff>105855</xdr:rowOff>
    </xdr:to>
    <xdr:pic>
      <xdr:nvPicPr>
        <xdr:cNvPr id="79" name="Picture 7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2260" y="1283494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13</xdr:col>
      <xdr:colOff>62026</xdr:colOff>
      <xdr:row>11</xdr:row>
      <xdr:rowOff>79825</xdr:rowOff>
    </xdr:from>
    <xdr:to>
      <xdr:col>16</xdr:col>
      <xdr:colOff>455852</xdr:colOff>
      <xdr:row>16</xdr:row>
      <xdr:rowOff>39233</xdr:rowOff>
    </xdr:to>
    <xdr:pic>
      <xdr:nvPicPr>
        <xdr:cNvPr id="80" name="Picture 7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2260" y="2347966"/>
          <a:ext cx="2161905" cy="882142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17</xdr:col>
      <xdr:colOff>173355</xdr:colOff>
      <xdr:row>6</xdr:row>
      <xdr:rowOff>12586</xdr:rowOff>
    </xdr:to>
    <xdr:grpSp>
      <xdr:nvGrpSpPr>
        <xdr:cNvPr id="40" name="Group 39"/>
        <xdr:cNvGrpSpPr/>
      </xdr:nvGrpSpPr>
      <xdr:grpSpPr>
        <a:xfrm>
          <a:off x="215265" y="207645"/>
          <a:ext cx="10306050" cy="993661"/>
          <a:chOff x="208308" y="208307"/>
          <a:chExt cx="10012680" cy="1003186"/>
        </a:xfrm>
      </xdr:grpSpPr>
      <xdr:pic>
        <xdr:nvPicPr>
          <xdr:cNvPr id="41" name="Picture 40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8308" y="208307"/>
            <a:ext cx="10012680" cy="993060"/>
          </a:xfrm>
          <a:prstGeom prst="rect">
            <a:avLst/>
          </a:prstGeom>
        </xdr:spPr>
      </xdr:pic>
      <xdr:sp macro="" textlink="">
        <xdr:nvSpPr>
          <xdr:cNvPr id="42" name="TextBox 41"/>
          <xdr:cNvSpPr txBox="1"/>
        </xdr:nvSpPr>
        <xdr:spPr>
          <a:xfrm>
            <a:off x="215349" y="937173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</xdr:grpSp>
    <xdr:clientData/>
  </xdr:twoCellAnchor>
  <xdr:twoCellAnchor>
    <xdr:from>
      <xdr:col>3</xdr:col>
      <xdr:colOff>130376</xdr:colOff>
      <xdr:row>6</xdr:row>
      <xdr:rowOff>97684</xdr:rowOff>
    </xdr:from>
    <xdr:to>
      <xdr:col>16</xdr:col>
      <xdr:colOff>459580</xdr:colOff>
      <xdr:row>16</xdr:row>
      <xdr:rowOff>42572</xdr:rowOff>
    </xdr:to>
    <xdr:grpSp>
      <xdr:nvGrpSpPr>
        <xdr:cNvPr id="2" name="Group 1"/>
        <xdr:cNvGrpSpPr/>
      </xdr:nvGrpSpPr>
      <xdr:grpSpPr>
        <a:xfrm>
          <a:off x="656156" y="1286404"/>
          <a:ext cx="9442724" cy="1926088"/>
          <a:chOff x="635569" y="1267653"/>
          <a:chExt cx="9233370" cy="1975684"/>
        </a:xfrm>
      </xdr:grpSpPr>
      <xdr:sp macro="" textlink="">
        <xdr:nvSpPr>
          <xdr:cNvPr id="68" name="TextBox 67"/>
          <xdr:cNvSpPr txBox="1"/>
        </xdr:nvSpPr>
        <xdr:spPr>
          <a:xfrm>
            <a:off x="639456" y="1280574"/>
            <a:ext cx="2153568" cy="47734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GENDER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39" name="TextBox 38"/>
          <xdr:cNvSpPr txBox="1"/>
        </xdr:nvSpPr>
        <xdr:spPr>
          <a:xfrm>
            <a:off x="1245738" y="1755392"/>
            <a:ext cx="1544849" cy="42146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Female</a:t>
            </a:r>
          </a:p>
        </xdr:txBody>
      </xdr:sp>
      <xdr:sp macro="" textlink="$AA$3">
        <xdr:nvSpPr>
          <xdr:cNvPr id="60" name="TextBox 59"/>
          <xdr:cNvSpPr txBox="1"/>
        </xdr:nvSpPr>
        <xdr:spPr>
          <a:xfrm>
            <a:off x="5333095" y="2811408"/>
            <a:ext cx="769924" cy="42306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E830D87A-402B-4193-85AB-4C579C5D9E38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13%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$Y$3">
        <xdr:nvSpPr>
          <xdr:cNvPr id="61" name="TextBox 60"/>
          <xdr:cNvSpPr txBox="1"/>
        </xdr:nvSpPr>
        <xdr:spPr>
          <a:xfrm>
            <a:off x="635569" y="2809212"/>
            <a:ext cx="771581" cy="425548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77A2BC7A-CF0C-4CEC-96C5-6315044DFF5F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100%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$Z$3">
        <xdr:nvSpPr>
          <xdr:cNvPr id="62" name="TextBox 61"/>
          <xdr:cNvSpPr txBox="1"/>
        </xdr:nvSpPr>
        <xdr:spPr>
          <a:xfrm>
            <a:off x="2981421" y="2815707"/>
            <a:ext cx="764541" cy="42306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5C59C3C-5BE4-496B-9F07-A6E9DD2A01FD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5%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$AB$3">
        <xdr:nvSpPr>
          <xdr:cNvPr id="63" name="TextBox 62"/>
          <xdr:cNvSpPr txBox="1"/>
        </xdr:nvSpPr>
        <xdr:spPr>
          <a:xfrm>
            <a:off x="7665612" y="2811912"/>
            <a:ext cx="772410" cy="42306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6ACB1BA9-4028-423D-A040-9D7F62ABA2C1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69%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64" name="TextBox 63"/>
          <xdr:cNvSpPr txBox="1"/>
        </xdr:nvSpPr>
        <xdr:spPr>
          <a:xfrm>
            <a:off x="5941768" y="2811467"/>
            <a:ext cx="1540708" cy="42806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within next five years</a:t>
            </a:r>
          </a:p>
        </xdr:txBody>
      </xdr:sp>
      <xdr:sp macro="" textlink="">
        <xdr:nvSpPr>
          <xdr:cNvPr id="65" name="TextBox 64"/>
          <xdr:cNvSpPr txBox="1"/>
        </xdr:nvSpPr>
        <xdr:spPr>
          <a:xfrm>
            <a:off x="1232498" y="2807518"/>
            <a:ext cx="1544849" cy="43218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Headquarters</a:t>
            </a:r>
          </a:p>
        </xdr:txBody>
      </xdr:sp>
      <xdr:sp macro="" textlink="">
        <xdr:nvSpPr>
          <xdr:cNvPr id="66" name="TextBox 65"/>
          <xdr:cNvSpPr txBox="1"/>
        </xdr:nvSpPr>
        <xdr:spPr>
          <a:xfrm>
            <a:off x="3600386" y="2826544"/>
            <a:ext cx="1520492" cy="41679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Served</a:t>
            </a:r>
          </a:p>
        </xdr:txBody>
      </xdr:sp>
      <xdr:sp macro="" textlink="">
        <xdr:nvSpPr>
          <xdr:cNvPr id="67" name="TextBox 66"/>
          <xdr:cNvSpPr txBox="1"/>
        </xdr:nvSpPr>
        <xdr:spPr>
          <a:xfrm>
            <a:off x="8282571" y="2811709"/>
            <a:ext cx="1552303" cy="42806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within the next year</a:t>
            </a:r>
          </a:p>
        </xdr:txBody>
      </xdr:sp>
      <xdr:sp macro="" textlink="$V$3">
        <xdr:nvSpPr>
          <xdr:cNvPr id="44" name="TextBox 43"/>
          <xdr:cNvSpPr txBox="1"/>
        </xdr:nvSpPr>
        <xdr:spPr>
          <a:xfrm>
            <a:off x="2975031" y="1741917"/>
            <a:ext cx="764541" cy="43379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2656A883-C566-46B4-BD0A-26B53EF58D0F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8%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45" name="TextBox 44"/>
          <xdr:cNvSpPr txBox="1"/>
        </xdr:nvSpPr>
        <xdr:spPr>
          <a:xfrm>
            <a:off x="3597772" y="1748066"/>
            <a:ext cx="1540294" cy="42633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Hispanic/ Latino</a:t>
            </a:r>
          </a:p>
        </xdr:txBody>
      </xdr:sp>
      <xdr:sp macro="" textlink="$W$3">
        <xdr:nvSpPr>
          <xdr:cNvPr id="51" name="TextBox 50"/>
          <xdr:cNvSpPr txBox="1"/>
        </xdr:nvSpPr>
        <xdr:spPr>
          <a:xfrm>
            <a:off x="5315465" y="1741274"/>
            <a:ext cx="769924" cy="43379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8377190-2A54-49D0-A0F4-CDC2B5D87AFB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10%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$X$3">
        <xdr:nvSpPr>
          <xdr:cNvPr id="56" name="TextBox 55"/>
          <xdr:cNvSpPr txBox="1"/>
        </xdr:nvSpPr>
        <xdr:spPr>
          <a:xfrm>
            <a:off x="7639902" y="1754503"/>
            <a:ext cx="769925" cy="43265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0972FAE-DE7C-4AB5-9A82-FEFF197E114E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13%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57" name="TextBox 56"/>
          <xdr:cNvSpPr txBox="1"/>
        </xdr:nvSpPr>
        <xdr:spPr>
          <a:xfrm>
            <a:off x="5905085" y="1763833"/>
            <a:ext cx="1567278" cy="40058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with a disability</a:t>
            </a:r>
          </a:p>
        </xdr:txBody>
      </xdr:sp>
      <xdr:sp macro="" textlink="">
        <xdr:nvSpPr>
          <xdr:cNvPr id="58" name="TextBox 57"/>
          <xdr:cNvSpPr txBox="1"/>
        </xdr:nvSpPr>
        <xdr:spPr>
          <a:xfrm>
            <a:off x="8248284" y="1699693"/>
            <a:ext cx="1620655" cy="47137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Gay, Lesbian, Bisexual, or Transgender</a:t>
            </a:r>
          </a:p>
        </xdr:txBody>
      </xdr:sp>
      <xdr:sp macro="" textlink="">
        <xdr:nvSpPr>
          <xdr:cNvPr id="69" name="TextBox 68"/>
          <xdr:cNvSpPr txBox="1"/>
        </xdr:nvSpPr>
        <xdr:spPr>
          <a:xfrm>
            <a:off x="7697941" y="1267653"/>
            <a:ext cx="2137114" cy="47687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SEXUAL</a:t>
            </a:r>
            <a:r>
              <a:rPr lang="en-US" sz="1200" b="1" baseline="0">
                <a:solidFill>
                  <a:schemeClr val="bg1"/>
                </a:solidFill>
              </a:rPr>
              <a:t> ORIENTATION / GENDER IDENTITY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70" name="TextBox 69"/>
          <xdr:cNvSpPr txBox="1"/>
        </xdr:nvSpPr>
        <xdr:spPr>
          <a:xfrm>
            <a:off x="638907" y="2369389"/>
            <a:ext cx="2153333" cy="4264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LOCATION</a:t>
            </a:r>
          </a:p>
        </xdr:txBody>
      </xdr:sp>
      <xdr:sp macro="" textlink="">
        <xdr:nvSpPr>
          <xdr:cNvPr id="71" name="TextBox 70"/>
          <xdr:cNvSpPr txBox="1"/>
        </xdr:nvSpPr>
        <xdr:spPr>
          <a:xfrm>
            <a:off x="2983523" y="2371725"/>
            <a:ext cx="2142008" cy="44108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MILITARY</a:t>
            </a:r>
            <a:r>
              <a:rPr lang="en-US" sz="1200" b="1" baseline="0">
                <a:solidFill>
                  <a:schemeClr val="bg1"/>
                </a:solidFill>
              </a:rPr>
              <a:t> SERVICE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72" name="TextBox 71"/>
          <xdr:cNvSpPr txBox="1"/>
        </xdr:nvSpPr>
        <xdr:spPr>
          <a:xfrm>
            <a:off x="2983522" y="1296772"/>
            <a:ext cx="2143249" cy="4366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HISPANIC/LATINO</a:t>
            </a:r>
          </a:p>
        </xdr:txBody>
      </xdr:sp>
      <xdr:sp macro="" textlink="">
        <xdr:nvSpPr>
          <xdr:cNvPr id="73" name="TextBox 72"/>
          <xdr:cNvSpPr txBox="1"/>
        </xdr:nvSpPr>
        <xdr:spPr>
          <a:xfrm>
            <a:off x="5320078" y="1297606"/>
            <a:ext cx="2150453" cy="4358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DISABILITY</a:t>
            </a:r>
            <a:r>
              <a:rPr lang="en-US" sz="1200" b="1" baseline="0">
                <a:solidFill>
                  <a:schemeClr val="bg1"/>
                </a:solidFill>
              </a:rPr>
              <a:t> STATUS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74" name="TextBox 73"/>
          <xdr:cNvSpPr txBox="1"/>
        </xdr:nvSpPr>
        <xdr:spPr>
          <a:xfrm>
            <a:off x="5334732" y="2371724"/>
            <a:ext cx="2117883" cy="43375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RETIREMENT</a:t>
            </a:r>
          </a:p>
        </xdr:txBody>
      </xdr:sp>
      <xdr:sp macro="" textlink="">
        <xdr:nvSpPr>
          <xdr:cNvPr id="75" name="TextBox 74"/>
          <xdr:cNvSpPr txBox="1"/>
        </xdr:nvSpPr>
        <xdr:spPr>
          <a:xfrm>
            <a:off x="7700761" y="2364397"/>
            <a:ext cx="2133972" cy="4337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PLAN</a:t>
            </a:r>
            <a:r>
              <a:rPr lang="en-US" sz="1200" b="1" baseline="0">
                <a:solidFill>
                  <a:schemeClr val="bg1"/>
                </a:solidFill>
              </a:rPr>
              <a:t> TO LEAVE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$U$3">
        <xdr:nvSpPr>
          <xdr:cNvPr id="76" name="TextBox 75"/>
          <xdr:cNvSpPr txBox="1"/>
        </xdr:nvSpPr>
        <xdr:spPr>
          <a:xfrm>
            <a:off x="640997" y="1740495"/>
            <a:ext cx="771581" cy="43379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fld id="{8BC46AAB-530E-495F-96ED-131C2C9D4F32}" type="TxLink">
              <a:rPr lang="en-US" sz="2000" b="1" i="0" u="none" strike="noStrike">
                <a:solidFill>
                  <a:srgbClr val="45525D"/>
                </a:solidFill>
                <a:latin typeface="+mn-lt"/>
                <a:cs typeface="Arial"/>
              </a:rPr>
              <a:pPr algn="ctr"/>
              <a:t>71%</a:t>
            </a:fld>
            <a:endParaRPr lang="en-US" sz="2000" b="1">
              <a:solidFill>
                <a:srgbClr val="45525D"/>
              </a:solidFill>
              <a:latin typeface="+mn-lt"/>
            </a:endParaRPr>
          </a:p>
        </xdr:txBody>
      </xdr:sp>
    </xdr:grpSp>
    <xdr:clientData/>
  </xdr:twoCellAnchor>
  <xdr:twoCellAnchor>
    <xdr:from>
      <xdr:col>1</xdr:col>
      <xdr:colOff>57150</xdr:colOff>
      <xdr:row>17</xdr:row>
      <xdr:rowOff>79513</xdr:rowOff>
    </xdr:from>
    <xdr:to>
      <xdr:col>9</xdr:col>
      <xdr:colOff>619125</xdr:colOff>
      <xdr:row>39</xdr:row>
      <xdr:rowOff>49201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704849</xdr:colOff>
      <xdr:row>17</xdr:row>
      <xdr:rowOff>91521</xdr:rowOff>
    </xdr:from>
    <xdr:to>
      <xdr:col>17</xdr:col>
      <xdr:colOff>109727</xdr:colOff>
      <xdr:row>39</xdr:row>
      <xdr:rowOff>57150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861060</xdr:colOff>
          <xdr:row>19</xdr:row>
          <xdr:rowOff>99060</xdr:rowOff>
        </xdr:from>
        <xdr:to>
          <xdr:col>11</xdr:col>
          <xdr:colOff>365760</xdr:colOff>
          <xdr:row>22</xdr:row>
          <xdr:rowOff>137160</xdr:rowOff>
        </xdr:to>
        <xdr:sp macro="" textlink="">
          <xdr:nvSpPr>
            <xdr:cNvPr id="54283" name="List Box 11" hidden="1">
              <a:extLst>
                <a:ext uri="{63B3BB69-23CF-44E3-9099-C40C66FF867C}">
                  <a14:compatExt spid="_x0000_s54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99060</xdr:colOff>
          <xdr:row>19</xdr:row>
          <xdr:rowOff>99060</xdr:rowOff>
        </xdr:from>
        <xdr:to>
          <xdr:col>4</xdr:col>
          <xdr:colOff>495300</xdr:colOff>
          <xdr:row>22</xdr:row>
          <xdr:rowOff>45720</xdr:rowOff>
        </xdr:to>
        <xdr:sp macro="" textlink="">
          <xdr:nvSpPr>
            <xdr:cNvPr id="54287" name="List Box 15" hidden="1">
              <a:extLst>
                <a:ext uri="{63B3BB69-23CF-44E3-9099-C40C66FF867C}">
                  <a14:compatExt spid="_x0000_s54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7</xdr:col>
      <xdr:colOff>133350</xdr:colOff>
      <xdr:row>4</xdr:row>
      <xdr:rowOff>47625</xdr:rowOff>
    </xdr:from>
    <xdr:to>
      <xdr:col>17</xdr:col>
      <xdr:colOff>78105</xdr:colOff>
      <xdr:row>5</xdr:row>
      <xdr:rowOff>160020</xdr:rowOff>
    </xdr:to>
    <xdr:sp macro="" textlink="$T$3">
      <xdr:nvSpPr>
        <xdr:cNvPr id="33" name="Rectangle 32"/>
        <xdr:cNvSpPr/>
      </xdr:nvSpPr>
      <xdr:spPr>
        <a:xfrm>
          <a:off x="3543300" y="923925"/>
          <a:ext cx="6583680" cy="2743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fld id="{3252479E-6BEC-46E8-B62C-65DDFB4CDD40}" type="TxLink">
            <a:rPr lang="en-US" sz="1200" b="0" i="0" u="none" strike="noStrike">
              <a:solidFill>
                <a:schemeClr val="bg1"/>
              </a:solidFill>
              <a:latin typeface="+mn-lt"/>
              <a:cs typeface="Arial"/>
            </a:rPr>
            <a:pPr algn="r"/>
            <a:t>Institute of Museum and Library Services</a:t>
          </a:fld>
          <a:endParaRPr lang="en-US" sz="1200" b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0.00199</cdr:x>
      <cdr:y>0</cdr:y>
    </cdr:from>
    <cdr:ext cx="4924097" cy="320527"/>
    <cdr:sp macro="" textlink="DASHBOARD_DEMOGRAPHICS!$C$52">
      <cdr:nvSpPr>
        <cdr:cNvPr id="2" name="TextBox 1"/>
        <cdr:cNvSpPr txBox="1"/>
      </cdr:nvSpPr>
      <cdr:spPr>
        <a:xfrm xmlns:a="http://schemas.openxmlformats.org/drawingml/2006/main">
          <a:off x="9838" y="0"/>
          <a:ext cx="4924113" cy="320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/>
        <a:p xmlns:a="http://schemas.openxmlformats.org/drawingml/2006/main">
          <a:pPr marL="0" indent="0" algn="l"/>
          <a:fld id="{FF75D5F4-9543-42CD-8BA7-EB29F754A37D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 Group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5" name="Rounded Rectangle 2"/>
        <cdr:cNvSpPr/>
      </cdr:nvSpPr>
      <cdr:spPr>
        <a:xfrm xmlns:a="http://schemas.openxmlformats.org/drawingml/2006/main">
          <a:off x="0" y="0"/>
          <a:ext cx="4846320" cy="3570138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rgbClr val="005A64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0.00078</cdr:x>
      <cdr:y>0</cdr:y>
    </cdr:from>
    <cdr:ext cx="4906495" cy="348834"/>
    <cdr:sp macro="" textlink="DASHBOARD_DEMOGRAPHICS!$C$53">
      <cdr:nvSpPr>
        <cdr:cNvPr id="2" name="TextBox 1"/>
        <cdr:cNvSpPr txBox="1"/>
      </cdr:nvSpPr>
      <cdr:spPr>
        <a:xfrm xmlns:a="http://schemas.openxmlformats.org/drawingml/2006/main">
          <a:off x="3833" y="0"/>
          <a:ext cx="4906495" cy="348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fld id="{2DE7F6D8-0EF2-4BA0-A288-1E640E2CDFE9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Agency Tenure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0" y="0"/>
          <a:ext cx="4796961" cy="3611405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 w="28575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17</xdr:col>
      <xdr:colOff>173355</xdr:colOff>
      <xdr:row>6</xdr:row>
      <xdr:rowOff>12586</xdr:rowOff>
    </xdr:to>
    <xdr:grpSp>
      <xdr:nvGrpSpPr>
        <xdr:cNvPr id="136" name="Group 135"/>
        <xdr:cNvGrpSpPr/>
      </xdr:nvGrpSpPr>
      <xdr:grpSpPr>
        <a:xfrm>
          <a:off x="215265" y="207645"/>
          <a:ext cx="10306050" cy="993661"/>
          <a:chOff x="208308" y="208307"/>
          <a:chExt cx="10012680" cy="1003186"/>
        </a:xfrm>
      </xdr:grpSpPr>
      <xdr:pic>
        <xdr:nvPicPr>
          <xdr:cNvPr id="137" name="Picture 136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8308" y="208307"/>
            <a:ext cx="10012680" cy="993060"/>
          </a:xfrm>
          <a:prstGeom prst="rect">
            <a:avLst/>
          </a:prstGeom>
        </xdr:spPr>
      </xdr:pic>
      <xdr:sp macro="" textlink="">
        <xdr:nvSpPr>
          <xdr:cNvPr id="138" name="TextBox 137"/>
          <xdr:cNvSpPr txBox="1"/>
        </xdr:nvSpPr>
        <xdr:spPr>
          <a:xfrm>
            <a:off x="215349" y="937173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</xdr:grpSp>
    <xdr:clientData/>
  </xdr:twoCellAnchor>
  <xdr:twoCellAnchor>
    <xdr:from>
      <xdr:col>6</xdr:col>
      <xdr:colOff>39684</xdr:colOff>
      <xdr:row>35</xdr:row>
      <xdr:rowOff>146884</xdr:rowOff>
    </xdr:from>
    <xdr:to>
      <xdr:col>13</xdr:col>
      <xdr:colOff>362713</xdr:colOff>
      <xdr:row>39</xdr:row>
      <xdr:rowOff>39369</xdr:rowOff>
    </xdr:to>
    <xdr:sp macro="" textlink="">
      <xdr:nvSpPr>
        <xdr:cNvPr id="268" name="Rectangle 267"/>
        <xdr:cNvSpPr/>
      </xdr:nvSpPr>
      <xdr:spPr>
        <a:xfrm>
          <a:off x="2643184" y="6433384"/>
          <a:ext cx="5307779" cy="527485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39684</xdr:colOff>
      <xdr:row>29</xdr:row>
      <xdr:rowOff>78470</xdr:rowOff>
    </xdr:from>
    <xdr:to>
      <xdr:col>13</xdr:col>
      <xdr:colOff>362713</xdr:colOff>
      <xdr:row>32</xdr:row>
      <xdr:rowOff>126466</xdr:rowOff>
    </xdr:to>
    <xdr:sp macro="" textlink="">
      <xdr:nvSpPr>
        <xdr:cNvPr id="269" name="Rectangle 268"/>
        <xdr:cNvSpPr/>
      </xdr:nvSpPr>
      <xdr:spPr>
        <a:xfrm>
          <a:off x="2643184" y="5412470"/>
          <a:ext cx="5307779" cy="524246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39684</xdr:colOff>
      <xdr:row>23</xdr:row>
      <xdr:rowOff>112967</xdr:rowOff>
    </xdr:from>
    <xdr:to>
      <xdr:col>13</xdr:col>
      <xdr:colOff>359355</xdr:colOff>
      <xdr:row>26</xdr:row>
      <xdr:rowOff>152787</xdr:rowOff>
    </xdr:to>
    <xdr:sp macro="" textlink="">
      <xdr:nvSpPr>
        <xdr:cNvPr id="270" name="Rectangle 269"/>
        <xdr:cNvSpPr/>
      </xdr:nvSpPr>
      <xdr:spPr>
        <a:xfrm>
          <a:off x="2643184" y="4399217"/>
          <a:ext cx="5304421" cy="516070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461941</xdr:colOff>
      <xdr:row>22</xdr:row>
      <xdr:rowOff>23813</xdr:rowOff>
    </xdr:from>
    <xdr:to>
      <xdr:col>13</xdr:col>
      <xdr:colOff>296769</xdr:colOff>
      <xdr:row>38</xdr:row>
      <xdr:rowOff>67861</xdr:rowOff>
    </xdr:to>
    <xdr:grpSp>
      <xdr:nvGrpSpPr>
        <xdr:cNvPr id="271" name="Group 270"/>
        <xdr:cNvGrpSpPr/>
      </xdr:nvGrpSpPr>
      <xdr:grpSpPr>
        <a:xfrm>
          <a:off x="6260761" y="4138613"/>
          <a:ext cx="1846508" cy="2688188"/>
          <a:chOff x="6167441" y="1201916"/>
          <a:chExt cx="1791130" cy="2643467"/>
        </a:xfrm>
      </xdr:grpSpPr>
      <xdr:sp macro="" textlink="$AE$21">
        <xdr:nvSpPr>
          <xdr:cNvPr id="272" name="TextBox 271"/>
          <xdr:cNvSpPr txBox="1"/>
        </xdr:nvSpPr>
        <xdr:spPr>
          <a:xfrm>
            <a:off x="6167441" y="1571858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E65E3C01-06B8-4B83-B025-317007B3729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2">
        <xdr:nvSpPr>
          <xdr:cNvPr id="273" name="TextBox 272"/>
          <xdr:cNvSpPr txBox="1"/>
        </xdr:nvSpPr>
        <xdr:spPr>
          <a:xfrm>
            <a:off x="6167441" y="2065256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09FD2DC-AAA1-4FE9-9B84-8DA5DF16BDDF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4">
        <xdr:nvSpPr>
          <xdr:cNvPr id="274" name="TextBox 273"/>
          <xdr:cNvSpPr txBox="1"/>
        </xdr:nvSpPr>
        <xdr:spPr>
          <a:xfrm>
            <a:off x="6167442" y="3089885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B786E45-25E8-4ED9-8FB0-4F7EFAEA788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5">
        <xdr:nvSpPr>
          <xdr:cNvPr id="275" name="TextBox 274"/>
          <xdr:cNvSpPr txBox="1"/>
        </xdr:nvSpPr>
        <xdr:spPr>
          <a:xfrm>
            <a:off x="6167442" y="3603680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3440E80-4D01-476B-8A88-5E078696F561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1">
        <xdr:nvSpPr>
          <xdr:cNvPr id="276" name="TextBox 275"/>
          <xdr:cNvSpPr txBox="1"/>
        </xdr:nvSpPr>
        <xdr:spPr>
          <a:xfrm>
            <a:off x="6621631" y="1574343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D8578B12-EB75-4A41-8D6D-814761ADEFC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22">
        <xdr:nvSpPr>
          <xdr:cNvPr id="277" name="TextBox 276"/>
          <xdr:cNvSpPr txBox="1"/>
        </xdr:nvSpPr>
        <xdr:spPr>
          <a:xfrm>
            <a:off x="6621631" y="2065256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E7EB35A-AFD2-4DF8-80B6-A6EC1DF6D99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4">
        <xdr:nvSpPr>
          <xdr:cNvPr id="278" name="TextBox 277"/>
          <xdr:cNvSpPr txBox="1"/>
        </xdr:nvSpPr>
        <xdr:spPr>
          <a:xfrm>
            <a:off x="6621631" y="3089885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66718EB-BF64-4D3D-A1AF-C2994EE74E5C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5">
        <xdr:nvSpPr>
          <xdr:cNvPr id="279" name="TextBox 278"/>
          <xdr:cNvSpPr txBox="1"/>
        </xdr:nvSpPr>
        <xdr:spPr>
          <a:xfrm>
            <a:off x="6621631" y="3607407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7DA7C8C-2794-4690-B02A-387D135DE1A6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1">
        <xdr:nvSpPr>
          <xdr:cNvPr id="280" name="TextBox 279"/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4A12B9E-0C41-4333-A25D-3E823F208F6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63%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22">
        <xdr:nvSpPr>
          <xdr:cNvPr id="281" name="TextBox 280"/>
          <xdr:cNvSpPr txBox="1"/>
        </xdr:nvSpPr>
        <xdr:spPr>
          <a:xfrm>
            <a:off x="7066863" y="2065256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5370DA9-2352-4090-B996-CE51D77E1E73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65%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4">
        <xdr:nvSpPr>
          <xdr:cNvPr id="282" name="TextBox 281"/>
          <xdr:cNvSpPr txBox="1"/>
        </xdr:nvSpPr>
        <xdr:spPr>
          <a:xfrm>
            <a:off x="7066863" y="3089885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9290064-92EF-447A-8AF0-58CCD8C172B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42%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5">
        <xdr:nvSpPr>
          <xdr:cNvPr id="283" name="TextBox 282"/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F25A2F4-061B-42D5-B495-21FFF126F2D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89%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8">
        <xdr:nvSpPr>
          <xdr:cNvPr id="284" name="TextBox 283"/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398981C-3C71-4FF5-ACDE-390F25D0F2AA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8">
        <xdr:nvSpPr>
          <xdr:cNvPr id="285" name="TextBox 284"/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11D2DFAF-E822-40BB-938B-45B98AE9F21F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2015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8">
        <xdr:nvSpPr>
          <xdr:cNvPr id="286" name="TextBox 285"/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3A0D45C-11A4-4832-8268-4A4D439D9BD3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2014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3">
        <xdr:nvSpPr>
          <xdr:cNvPr id="287" name="TextBox 286"/>
          <xdr:cNvSpPr txBox="1"/>
        </xdr:nvSpPr>
        <xdr:spPr>
          <a:xfrm>
            <a:off x="6167442" y="2568563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B4B78EE-6AEC-45F4-AF6F-506EBEAB5C1D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3">
        <xdr:nvSpPr>
          <xdr:cNvPr id="288" name="TextBox 287"/>
          <xdr:cNvSpPr txBox="1"/>
        </xdr:nvSpPr>
        <xdr:spPr>
          <a:xfrm>
            <a:off x="6621631" y="2568563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3270F0F6-C167-48AD-BE11-C6E7572ADC6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3">
        <xdr:nvSpPr>
          <xdr:cNvPr id="289" name="TextBox 288"/>
          <xdr:cNvSpPr txBox="1"/>
        </xdr:nvSpPr>
        <xdr:spPr>
          <a:xfrm>
            <a:off x="7066863" y="2566079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2C4ECEB-B60F-4F49-B75E-76815C4EF81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41%</a:t>
            </a:fld>
            <a:endParaRPr lang="en-US" sz="105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290" name="Group 289"/>
          <xdr:cNvGrpSpPr/>
        </xdr:nvGrpSpPr>
        <xdr:grpSpPr>
          <a:xfrm>
            <a:off x="6167441" y="1201916"/>
            <a:ext cx="1791130" cy="2643467"/>
            <a:chOff x="6167441" y="1201916"/>
            <a:chExt cx="1791130" cy="2643467"/>
          </a:xfrm>
        </xdr:grpSpPr>
        <xdr:sp macro="" textlink="$W$29">
          <xdr:nvSpPr>
            <xdr:cNvPr id="299" name="TextBox 298"/>
            <xdr:cNvSpPr txBox="1"/>
          </xdr:nvSpPr>
          <xdr:spPr>
            <a:xfrm>
              <a:off x="6172840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81AB770-A01A-4CE3-BEB9-EACD65356B72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Y$29">
          <xdr:nvSpPr>
            <xdr:cNvPr id="301" name="TextBox 300"/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B37E940-7E7B-4CF1-B122-1EC6C6377DE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2016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9">
          <xdr:nvSpPr>
            <xdr:cNvPr id="302" name="TextBox 301"/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78E32A8-93FC-40B6-B242-202FA412E113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3">
          <xdr:nvSpPr>
            <xdr:cNvPr id="291" name="TextBox 290"/>
            <xdr:cNvSpPr txBox="1"/>
          </xdr:nvSpPr>
          <xdr:spPr>
            <a:xfrm>
              <a:off x="7493568" y="2568563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A12C3E3-6989-4E58-86CC-B42960C9D6FB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31%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3">
          <xdr:nvSpPr>
            <xdr:cNvPr id="292" name="TextBox 291"/>
            <xdr:cNvSpPr txBox="1"/>
          </xdr:nvSpPr>
          <xdr:spPr>
            <a:xfrm>
              <a:off x="6167442" y="2568563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AB82152-1E5D-4BAD-871F-4E316FDD3AC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41%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1">
          <xdr:nvSpPr>
            <xdr:cNvPr id="293" name="TextBox 292"/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7329FC1-2C43-4EBC-B4F1-EEE320A7D0E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48%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2">
          <xdr:nvSpPr>
            <xdr:cNvPr id="294" name="TextBox 293"/>
            <xdr:cNvSpPr txBox="1"/>
          </xdr:nvSpPr>
          <xdr:spPr>
            <a:xfrm>
              <a:off x="7493568" y="2065256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3CEB3-CF7A-4BEB-8126-3CB4124A067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52%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3">
          <xdr:nvSpPr>
            <xdr:cNvPr id="295" name="TextBox 294"/>
            <xdr:cNvSpPr txBox="1"/>
          </xdr:nvSpPr>
          <xdr:spPr>
            <a:xfrm>
              <a:off x="6624156" y="2568563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2A1EC56-FDD2-4FB0-9D91-B43E26DACBC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36%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3">
          <xdr:nvSpPr>
            <xdr:cNvPr id="296" name="TextBox 295"/>
            <xdr:cNvSpPr txBox="1"/>
          </xdr:nvSpPr>
          <xdr:spPr>
            <a:xfrm>
              <a:off x="7062969" y="2566079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54D8DD7-6B1A-4C18-A04F-33CB9530E89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24">
          <xdr:nvSpPr>
            <xdr:cNvPr id="297" name="TextBox 296"/>
            <xdr:cNvSpPr txBox="1"/>
          </xdr:nvSpPr>
          <xdr:spPr>
            <a:xfrm>
              <a:off x="7493568" y="3089884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9AF4112-82A9-438A-B9CC-5758B1795301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33%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5">
          <xdr:nvSpPr>
            <xdr:cNvPr id="298" name="TextBox 297"/>
            <xdr:cNvSpPr txBox="1"/>
          </xdr:nvSpPr>
          <xdr:spPr>
            <a:xfrm>
              <a:off x="7493568" y="3607407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7C238D5-3240-4DD4-8D0B-FDCB2DE1192E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81%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300" name="TextBox 299"/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2017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AA$21">
          <xdr:nvSpPr>
            <xdr:cNvPr id="303" name="TextBox 302"/>
            <xdr:cNvSpPr txBox="1"/>
          </xdr:nvSpPr>
          <xdr:spPr>
            <a:xfrm>
              <a:off x="6167441" y="1574343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7CF9756-3B75-4327-8A3A-619CFAA3BFC3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72%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2">
          <xdr:nvSpPr>
            <xdr:cNvPr id="304" name="TextBox 303"/>
            <xdr:cNvSpPr txBox="1"/>
          </xdr:nvSpPr>
          <xdr:spPr>
            <a:xfrm>
              <a:off x="6167441" y="2065256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E7CD778-5233-41A2-B176-B6CA0CA8CF7D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4">
          <xdr:nvSpPr>
            <xdr:cNvPr id="305" name="TextBox 304"/>
            <xdr:cNvSpPr txBox="1"/>
          </xdr:nvSpPr>
          <xdr:spPr>
            <a:xfrm>
              <a:off x="6167442" y="3089884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0ED4754-8FE7-4C68-90BC-8A6ED078EC3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43%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5">
          <xdr:nvSpPr>
            <xdr:cNvPr id="306" name="TextBox 305"/>
            <xdr:cNvSpPr txBox="1"/>
          </xdr:nvSpPr>
          <xdr:spPr>
            <a:xfrm>
              <a:off x="6167442" y="3603680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95570FA-D66C-4415-B225-16DB8A11DAE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91%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1">
          <xdr:nvSpPr>
            <xdr:cNvPr id="307" name="TextBox 306"/>
            <xdr:cNvSpPr txBox="1"/>
          </xdr:nvSpPr>
          <xdr:spPr>
            <a:xfrm>
              <a:off x="6624156" y="1577485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F421E66-57CA-4FC1-BE91-9FEFBCC4F81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56%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21">
          <xdr:nvSpPr>
            <xdr:cNvPr id="308" name="TextBox 307"/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FB4BB-3185-4B12-A886-82EA9716A74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22">
          <xdr:nvSpPr>
            <xdr:cNvPr id="309" name="TextBox 308"/>
            <xdr:cNvSpPr txBox="1"/>
          </xdr:nvSpPr>
          <xdr:spPr>
            <a:xfrm>
              <a:off x="6624156" y="2065256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0CDA04B-A221-4BDB-90E6-C4F845A4E84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60%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2">
          <xdr:nvSpPr>
            <xdr:cNvPr id="310" name="TextBox 309"/>
            <xdr:cNvSpPr txBox="1"/>
          </xdr:nvSpPr>
          <xdr:spPr>
            <a:xfrm>
              <a:off x="7062969" y="2065256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6408D88-C7CA-4FA6-A3A6-A9923526181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4">
          <xdr:nvSpPr>
            <xdr:cNvPr id="311" name="TextBox 310"/>
            <xdr:cNvSpPr txBox="1"/>
          </xdr:nvSpPr>
          <xdr:spPr>
            <a:xfrm>
              <a:off x="6624156" y="3089884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40886D-B306-4678-A961-37B75EC16777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22%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4">
          <xdr:nvSpPr>
            <xdr:cNvPr id="312" name="TextBox 311"/>
            <xdr:cNvSpPr txBox="1"/>
          </xdr:nvSpPr>
          <xdr:spPr>
            <a:xfrm>
              <a:off x="7062969" y="3089884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3DBDC96-4D4B-4642-A0B4-66561B00498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5">
          <xdr:nvSpPr>
            <xdr:cNvPr id="313" name="TextBox 312"/>
            <xdr:cNvSpPr txBox="1"/>
          </xdr:nvSpPr>
          <xdr:spPr>
            <a:xfrm>
              <a:off x="6624156" y="3607407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C6DCC38-5A31-4A4C-8A48-9257F62AEF8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85%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5">
          <xdr:nvSpPr>
            <xdr:cNvPr id="314" name="TextBox 313"/>
            <xdr:cNvSpPr txBox="1"/>
          </xdr:nvSpPr>
          <xdr:spPr>
            <a:xfrm>
              <a:off x="7062969" y="3603680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01BF6F8-335C-4B4B-BF0C-B8E2C0F5B5E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45493</xdr:colOff>
      <xdr:row>17</xdr:row>
      <xdr:rowOff>151267</xdr:rowOff>
    </xdr:from>
    <xdr:to>
      <xdr:col>13</xdr:col>
      <xdr:colOff>368522</xdr:colOff>
      <xdr:row>21</xdr:row>
      <xdr:rowOff>45620</xdr:rowOff>
    </xdr:to>
    <xdr:sp macro="" textlink="">
      <xdr:nvSpPr>
        <xdr:cNvPr id="3" name="Rectangle 2"/>
        <xdr:cNvSpPr/>
      </xdr:nvSpPr>
      <xdr:spPr>
        <a:xfrm>
          <a:off x="2656464" y="3501826"/>
          <a:ext cx="5298440" cy="521882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45493</xdr:colOff>
      <xdr:row>11</xdr:row>
      <xdr:rowOff>209853</xdr:rowOff>
    </xdr:from>
    <xdr:to>
      <xdr:col>13</xdr:col>
      <xdr:colOff>368522</xdr:colOff>
      <xdr:row>14</xdr:row>
      <xdr:rowOff>146724</xdr:rowOff>
    </xdr:to>
    <xdr:sp macro="" textlink="">
      <xdr:nvSpPr>
        <xdr:cNvPr id="4" name="Rectangle 3"/>
        <xdr:cNvSpPr/>
      </xdr:nvSpPr>
      <xdr:spPr>
        <a:xfrm>
          <a:off x="2656464" y="2484647"/>
          <a:ext cx="5298440" cy="530783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45493</xdr:colOff>
      <xdr:row>7</xdr:row>
      <xdr:rowOff>24902</xdr:rowOff>
    </xdr:from>
    <xdr:to>
      <xdr:col>13</xdr:col>
      <xdr:colOff>365164</xdr:colOff>
      <xdr:row>9</xdr:row>
      <xdr:rowOff>125420</xdr:rowOff>
    </xdr:to>
    <xdr:sp macro="" textlink="">
      <xdr:nvSpPr>
        <xdr:cNvPr id="5" name="Rectangle 4"/>
        <xdr:cNvSpPr/>
      </xdr:nvSpPr>
      <xdr:spPr>
        <a:xfrm>
          <a:off x="2656464" y="1448049"/>
          <a:ext cx="5295082" cy="526342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467750</xdr:colOff>
      <xdr:row>6</xdr:row>
      <xdr:rowOff>14188</xdr:rowOff>
    </xdr:from>
    <xdr:to>
      <xdr:col>13</xdr:col>
      <xdr:colOff>302578</xdr:colOff>
      <xdr:row>20</xdr:row>
      <xdr:rowOff>72244</xdr:rowOff>
    </xdr:to>
    <xdr:grpSp>
      <xdr:nvGrpSpPr>
        <xdr:cNvPr id="26" name="Group 25"/>
        <xdr:cNvGrpSpPr/>
      </xdr:nvGrpSpPr>
      <xdr:grpSpPr>
        <a:xfrm>
          <a:off x="6266570" y="1202908"/>
          <a:ext cx="1846508" cy="2664096"/>
          <a:chOff x="6167441" y="1201916"/>
          <a:chExt cx="1791130" cy="2643467"/>
        </a:xfrm>
      </xdr:grpSpPr>
      <xdr:sp macro="" textlink="$AE$16">
        <xdr:nvSpPr>
          <xdr:cNvPr id="115" name="TextBox 114"/>
          <xdr:cNvSpPr txBox="1"/>
        </xdr:nvSpPr>
        <xdr:spPr>
          <a:xfrm>
            <a:off x="6167441" y="1569373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A9B3D889-6625-45B2-BA6A-824140CA4A2B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7">
        <xdr:nvSpPr>
          <xdr:cNvPr id="116" name="TextBox 115"/>
          <xdr:cNvSpPr txBox="1"/>
        </xdr:nvSpPr>
        <xdr:spPr>
          <a:xfrm>
            <a:off x="6167441" y="2088978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2B4F03F-E69E-4794-AB63-C9275C0CD02A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9">
        <xdr:nvSpPr>
          <xdr:cNvPr id="118" name="TextBox 117"/>
          <xdr:cNvSpPr txBox="1"/>
        </xdr:nvSpPr>
        <xdr:spPr>
          <a:xfrm>
            <a:off x="6167442" y="3113607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968D456-0CE0-49BF-9C77-24F4CD82A05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0">
        <xdr:nvSpPr>
          <xdr:cNvPr id="119" name="TextBox 118"/>
          <xdr:cNvSpPr txBox="1"/>
        </xdr:nvSpPr>
        <xdr:spPr>
          <a:xfrm>
            <a:off x="6167442" y="3599953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C4DA529-7074-4B0F-8598-19ADE37323F0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6">
        <xdr:nvSpPr>
          <xdr:cNvPr id="120" name="TextBox 119"/>
          <xdr:cNvSpPr txBox="1"/>
        </xdr:nvSpPr>
        <xdr:spPr>
          <a:xfrm>
            <a:off x="6621631" y="1571858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7201726-5B44-4AE8-BBBC-0709B3D260D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17">
        <xdr:nvSpPr>
          <xdr:cNvPr id="121" name="TextBox 120"/>
          <xdr:cNvSpPr txBox="1"/>
        </xdr:nvSpPr>
        <xdr:spPr>
          <a:xfrm>
            <a:off x="6621631" y="2088978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B9110C1-E8CC-485C-82EC-4A5DA6EE997E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9">
        <xdr:nvSpPr>
          <xdr:cNvPr id="123" name="TextBox 122"/>
          <xdr:cNvSpPr txBox="1"/>
        </xdr:nvSpPr>
        <xdr:spPr>
          <a:xfrm>
            <a:off x="6621631" y="3113607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56B6997-9620-414B-A4F2-F659AFB37842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0">
        <xdr:nvSpPr>
          <xdr:cNvPr id="124" name="TextBox 123"/>
          <xdr:cNvSpPr txBox="1"/>
        </xdr:nvSpPr>
        <xdr:spPr>
          <a:xfrm>
            <a:off x="6621631" y="3603680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DC0C1A9-71B7-4EB1-9556-1AF6997130DF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6">
        <xdr:nvSpPr>
          <xdr:cNvPr id="125" name="TextBox 124"/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3181071-19F8-4C20-B0E7-505D7287891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38%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17">
        <xdr:nvSpPr>
          <xdr:cNvPr id="126" name="TextBox 125"/>
          <xdr:cNvSpPr txBox="1"/>
        </xdr:nvSpPr>
        <xdr:spPr>
          <a:xfrm>
            <a:off x="7066863" y="2088978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C4D49E3-F963-42CA-BE4B-CCB5888BAF14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53%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9">
        <xdr:nvSpPr>
          <xdr:cNvPr id="128" name="TextBox 127"/>
          <xdr:cNvSpPr txBox="1"/>
        </xdr:nvSpPr>
        <xdr:spPr>
          <a:xfrm>
            <a:off x="7066863" y="3113607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46E1CF5-5232-4E6E-8632-69D9FE2EC48D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40%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0">
        <xdr:nvSpPr>
          <xdr:cNvPr id="129" name="TextBox 128"/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B251257-E4F1-4D36-BF1B-63A33E30DF3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74%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6">
        <xdr:nvSpPr>
          <xdr:cNvPr id="45" name="TextBox 44"/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9426FCA-576F-4B04-8D51-598F438F069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6">
        <xdr:nvSpPr>
          <xdr:cNvPr id="48" name="TextBox 47"/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8ECC316-7CBE-40F2-9593-3584D16026CB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2015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6">
        <xdr:nvSpPr>
          <xdr:cNvPr id="44" name="TextBox 43"/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8E70F4D-4AC8-44F2-8230-F8CCB66072D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2014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8">
        <xdr:nvSpPr>
          <xdr:cNvPr id="117" name="TextBox 116"/>
          <xdr:cNvSpPr txBox="1"/>
        </xdr:nvSpPr>
        <xdr:spPr>
          <a:xfrm>
            <a:off x="6167442" y="2573987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1CDF5DA-4D40-41D5-8027-1CA66BE0B8C5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8">
        <xdr:nvSpPr>
          <xdr:cNvPr id="122" name="TextBox 121"/>
          <xdr:cNvSpPr txBox="1"/>
        </xdr:nvSpPr>
        <xdr:spPr>
          <a:xfrm>
            <a:off x="6621631" y="2573987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4A6638C-70F1-4327-9D46-DAAC9F60163C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8">
        <xdr:nvSpPr>
          <xdr:cNvPr id="127" name="TextBox 126"/>
          <xdr:cNvSpPr txBox="1"/>
        </xdr:nvSpPr>
        <xdr:spPr>
          <a:xfrm>
            <a:off x="7066863" y="2573987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F326983-5440-4BD6-8BB0-A51E14E49EBE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35%</a:t>
            </a:fld>
            <a:endParaRPr lang="en-US" sz="100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22" name="Group 21"/>
          <xdr:cNvGrpSpPr/>
        </xdr:nvGrpSpPr>
        <xdr:grpSpPr>
          <a:xfrm>
            <a:off x="6167441" y="1201916"/>
            <a:ext cx="1791130" cy="2636139"/>
            <a:chOff x="6167441" y="1201916"/>
            <a:chExt cx="1791130" cy="2636139"/>
          </a:xfrm>
        </xdr:grpSpPr>
        <xdr:sp macro="" textlink="$Z$18">
          <xdr:nvSpPr>
            <xdr:cNvPr id="108" name="TextBox 107"/>
            <xdr:cNvSpPr txBox="1"/>
          </xdr:nvSpPr>
          <xdr:spPr>
            <a:xfrm>
              <a:off x="7493568" y="2573986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70BD515-3F3E-4C10-B09D-612093BF634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45%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8">
          <xdr:nvSpPr>
            <xdr:cNvPr id="97" name="TextBox 96"/>
            <xdr:cNvSpPr txBox="1"/>
          </xdr:nvSpPr>
          <xdr:spPr>
            <a:xfrm>
              <a:off x="6167442" y="2573986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9535E71-5F94-49C8-9B0C-677A9608B65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63%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6">
          <xdr:nvSpPr>
            <xdr:cNvPr id="102" name="TextBox 101"/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3A7B7C-2BB3-4345-8D5E-CB7B3FE5BE08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59%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7">
          <xdr:nvSpPr>
            <xdr:cNvPr id="105" name="TextBox 104"/>
            <xdr:cNvSpPr txBox="1"/>
          </xdr:nvSpPr>
          <xdr:spPr>
            <a:xfrm>
              <a:off x="7493568" y="2088978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684C1DD-98B9-472C-8754-C602BFDC3E1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64%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8">
          <xdr:nvSpPr>
            <xdr:cNvPr id="106" name="TextBox 105"/>
            <xdr:cNvSpPr txBox="1"/>
          </xdr:nvSpPr>
          <xdr:spPr>
            <a:xfrm>
              <a:off x="6624156" y="2573986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95914A2-9A40-4AEC-82D5-927FB28A083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42%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8">
          <xdr:nvSpPr>
            <xdr:cNvPr id="107" name="TextBox 106"/>
            <xdr:cNvSpPr txBox="1"/>
          </xdr:nvSpPr>
          <xdr:spPr>
            <a:xfrm>
              <a:off x="7062969" y="2573986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3FB5CA4-7C95-44D6-B992-B7A58506B952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19">
          <xdr:nvSpPr>
            <xdr:cNvPr id="111" name="TextBox 110"/>
            <xdr:cNvSpPr txBox="1"/>
          </xdr:nvSpPr>
          <xdr:spPr>
            <a:xfrm>
              <a:off x="7493568" y="3113607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7557BE-06E9-41A9-A552-0867638443E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50%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0">
          <xdr:nvSpPr>
            <xdr:cNvPr id="114" name="TextBox 113"/>
            <xdr:cNvSpPr txBox="1"/>
          </xdr:nvSpPr>
          <xdr:spPr>
            <a:xfrm>
              <a:off x="7493568" y="3596352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94647B2-76BC-4D79-A854-1834C321053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83%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W$27">
          <xdr:nvSpPr>
            <xdr:cNvPr id="46" name="TextBox 45"/>
            <xdr:cNvSpPr txBox="1"/>
          </xdr:nvSpPr>
          <xdr:spPr>
            <a:xfrm>
              <a:off x="6172840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67407-6B4D-4AE8-9288-C453A020DC67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42" name="TextBox 41"/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2017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Y$27">
          <xdr:nvSpPr>
            <xdr:cNvPr id="47" name="TextBox 46"/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577688-02C1-4716-BCE9-76AAF23A7A3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2016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7">
          <xdr:nvSpPr>
            <xdr:cNvPr id="49" name="TextBox 48"/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86F7826-67DA-4A85-89AB-376BE941A36D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6">
          <xdr:nvSpPr>
            <xdr:cNvPr id="95" name="TextBox 94"/>
            <xdr:cNvSpPr txBox="1"/>
          </xdr:nvSpPr>
          <xdr:spPr>
            <a:xfrm>
              <a:off x="6167441" y="1571858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C05440F-30BD-4BC0-886F-77BEE34626B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56%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7">
          <xdr:nvSpPr>
            <xdr:cNvPr id="96" name="TextBox 95"/>
            <xdr:cNvSpPr txBox="1"/>
          </xdr:nvSpPr>
          <xdr:spPr>
            <a:xfrm>
              <a:off x="6167441" y="2088978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1A741A1-43C0-46E6-B9A4-51AD83C627B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9">
          <xdr:nvSpPr>
            <xdr:cNvPr id="98" name="TextBox 97"/>
            <xdr:cNvSpPr txBox="1"/>
          </xdr:nvSpPr>
          <xdr:spPr>
            <a:xfrm>
              <a:off x="6167442" y="3113607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19627C1D-D106-4373-87FC-2FB976D007B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50%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0">
          <xdr:nvSpPr>
            <xdr:cNvPr id="99" name="TextBox 98"/>
            <xdr:cNvSpPr txBox="1"/>
          </xdr:nvSpPr>
          <xdr:spPr>
            <a:xfrm>
              <a:off x="6167442" y="3596352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A5F67D6C-1EA0-46A5-96BE-0EDC43E8D3A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92%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6">
          <xdr:nvSpPr>
            <xdr:cNvPr id="100" name="TextBox 99"/>
            <xdr:cNvSpPr txBox="1"/>
          </xdr:nvSpPr>
          <xdr:spPr>
            <a:xfrm>
              <a:off x="6624156" y="1571858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3E08EE-9453-479C-B469-458093DAC3B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40%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16">
          <xdr:nvSpPr>
            <xdr:cNvPr id="101" name="TextBox 100"/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930C6-AA62-4A84-8C50-76F353F83B7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17">
          <xdr:nvSpPr>
            <xdr:cNvPr id="103" name="TextBox 102"/>
            <xdr:cNvSpPr txBox="1"/>
          </xdr:nvSpPr>
          <xdr:spPr>
            <a:xfrm>
              <a:off x="6624156" y="2088978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68DD131-DF04-4E5A-8179-620388136F9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51%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7">
          <xdr:nvSpPr>
            <xdr:cNvPr id="104" name="TextBox 103"/>
            <xdr:cNvSpPr txBox="1"/>
          </xdr:nvSpPr>
          <xdr:spPr>
            <a:xfrm>
              <a:off x="7062969" y="2088978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CD86870-335E-425B-B65F-DFCF59E98F3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9">
          <xdr:nvSpPr>
            <xdr:cNvPr id="109" name="TextBox 108"/>
            <xdr:cNvSpPr txBox="1"/>
          </xdr:nvSpPr>
          <xdr:spPr>
            <a:xfrm>
              <a:off x="6624156" y="3113607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73EFD372-B7AB-48FD-87F9-31A60EE6FC4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9">
          <xdr:nvSpPr>
            <xdr:cNvPr id="110" name="TextBox 109"/>
            <xdr:cNvSpPr txBox="1"/>
          </xdr:nvSpPr>
          <xdr:spPr>
            <a:xfrm>
              <a:off x="7062969" y="3113607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D68D8B-66BF-451B-ABED-12EE77839EA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0">
          <xdr:nvSpPr>
            <xdr:cNvPr id="112" name="TextBox 111"/>
            <xdr:cNvSpPr txBox="1"/>
          </xdr:nvSpPr>
          <xdr:spPr>
            <a:xfrm>
              <a:off x="6624156" y="3596352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38DFEA4-D989-4F6C-85C0-DEA1AF307364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94%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0">
          <xdr:nvSpPr>
            <xdr:cNvPr id="113" name="TextBox 112"/>
            <xdr:cNvSpPr txBox="1"/>
          </xdr:nvSpPr>
          <xdr:spPr>
            <a:xfrm>
              <a:off x="7062969" y="3596352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0D39A0D-74FC-41C6-A1AF-213100233D3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342519</xdr:colOff>
      <xdr:row>23</xdr:row>
      <xdr:rowOff>117615</xdr:rowOff>
    </xdr:from>
    <xdr:to>
      <xdr:col>10</xdr:col>
      <xdr:colOff>509572</xdr:colOff>
      <xdr:row>26</xdr:row>
      <xdr:rowOff>164390</xdr:rowOff>
    </xdr:to>
    <xdr:sp macro="" textlink="$X$14">
      <xdr:nvSpPr>
        <xdr:cNvPr id="6" name="TextBox 5"/>
        <xdr:cNvSpPr txBox="1"/>
      </xdr:nvSpPr>
      <xdr:spPr>
        <a:xfrm>
          <a:off x="2951541" y="4482550"/>
          <a:ext cx="3198488" cy="543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4846B8C9-A56E-40C2-B55B-30BBE65F571D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work unit is able to recruit people with the right skills.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9" name="TextBox 8"/>
        <xdr:cNvSpPr txBox="1"/>
      </xdr:nvSpPr>
      <xdr:spPr>
        <a:xfrm>
          <a:off x="838200" y="141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absolute">
    <xdr:from>
      <xdr:col>7</xdr:col>
      <xdr:colOff>133350</xdr:colOff>
      <xdr:row>4</xdr:row>
      <xdr:rowOff>45856</xdr:rowOff>
    </xdr:from>
    <xdr:to>
      <xdr:col>17</xdr:col>
      <xdr:colOff>78105</xdr:colOff>
      <xdr:row>5</xdr:row>
      <xdr:rowOff>158251</xdr:rowOff>
    </xdr:to>
    <xdr:sp macro="" textlink="$T$3">
      <xdr:nvSpPr>
        <xdr:cNvPr id="10" name="Rectangle 9"/>
        <xdr:cNvSpPr/>
      </xdr:nvSpPr>
      <xdr:spPr>
        <a:xfrm>
          <a:off x="3543300" y="922156"/>
          <a:ext cx="6583680" cy="2743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3252479E-6BEC-46E8-B62C-65DDFB4CDD40}" type="TxLink">
            <a:rPr lang="en-US" sz="1200" b="0" i="0" u="none" strike="noStrike">
              <a:solidFill>
                <a:srgbClr val="FFFFFF"/>
              </a:solidFill>
              <a:latin typeface="+mn-lt"/>
              <a:cs typeface="Arial"/>
            </a:rPr>
            <a:pPr algn="r"/>
            <a:t>Institute of Museum and Library Services</a:t>
          </a:fld>
          <a:endParaRPr lang="en-US" sz="1200" b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34948</xdr:colOff>
      <xdr:row>11</xdr:row>
      <xdr:rowOff>205586</xdr:rowOff>
    </xdr:from>
    <xdr:to>
      <xdr:col>6</xdr:col>
      <xdr:colOff>444644</xdr:colOff>
      <xdr:row>13</xdr:row>
      <xdr:rowOff>18814</xdr:rowOff>
    </xdr:to>
    <xdr:sp macro="" textlink="$AA$13">
      <xdr:nvSpPr>
        <xdr:cNvPr id="11" name="TextBox 10"/>
        <xdr:cNvSpPr txBox="1"/>
      </xdr:nvSpPr>
      <xdr:spPr>
        <a:xfrm>
          <a:off x="2645919" y="2480380"/>
          <a:ext cx="409696" cy="239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9A1C247-B851-4194-875E-A455D824BB95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Q11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14</xdr:row>
      <xdr:rowOff>142712</xdr:rowOff>
    </xdr:from>
    <xdr:to>
      <xdr:col>6</xdr:col>
      <xdr:colOff>444644</xdr:colOff>
      <xdr:row>16</xdr:row>
      <xdr:rowOff>42406</xdr:rowOff>
    </xdr:to>
    <xdr:sp macro="" textlink="$AC$13">
      <xdr:nvSpPr>
        <xdr:cNvPr id="12" name="TextBox 11"/>
        <xdr:cNvSpPr txBox="1"/>
      </xdr:nvSpPr>
      <xdr:spPr>
        <a:xfrm>
          <a:off x="2645919" y="3011418"/>
          <a:ext cx="409696" cy="2246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144F840-15FF-47B1-83B5-B75CBC629D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Q68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17</xdr:row>
      <xdr:rowOff>143422</xdr:rowOff>
    </xdr:from>
    <xdr:to>
      <xdr:col>6</xdr:col>
      <xdr:colOff>444644</xdr:colOff>
      <xdr:row>19</xdr:row>
      <xdr:rowOff>54321</xdr:rowOff>
    </xdr:to>
    <xdr:sp macro="" textlink="$AE$13">
      <xdr:nvSpPr>
        <xdr:cNvPr id="13" name="TextBox 12"/>
        <xdr:cNvSpPr txBox="1"/>
      </xdr:nvSpPr>
      <xdr:spPr>
        <a:xfrm>
          <a:off x="2645919" y="3493981"/>
          <a:ext cx="409696" cy="2246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21EDD172-A750-48DA-A985-E33DCDF2ACD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Q36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9</xdr:row>
      <xdr:rowOff>97857</xdr:rowOff>
    </xdr:from>
    <xdr:to>
      <xdr:col>10</xdr:col>
      <xdr:colOff>509572</xdr:colOff>
      <xdr:row>12</xdr:row>
      <xdr:rowOff>19455</xdr:rowOff>
    </xdr:to>
    <xdr:sp macro="" textlink="$Z$13">
      <xdr:nvSpPr>
        <xdr:cNvPr id="14" name="TextBox 13"/>
        <xdr:cNvSpPr txBox="1"/>
      </xdr:nvSpPr>
      <xdr:spPr>
        <a:xfrm>
          <a:off x="2953490" y="1946828"/>
          <a:ext cx="3192641" cy="560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61C49F52-F96C-479E-80F0-5BFDC962345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 can disclose a suspected violation of any law, rule or regulation without fear of reprisal.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14</xdr:row>
      <xdr:rowOff>142712</xdr:rowOff>
    </xdr:from>
    <xdr:to>
      <xdr:col>10</xdr:col>
      <xdr:colOff>509572</xdr:colOff>
      <xdr:row>18</xdr:row>
      <xdr:rowOff>29231</xdr:rowOff>
    </xdr:to>
    <xdr:sp macro="" textlink="$AD$13">
      <xdr:nvSpPr>
        <xdr:cNvPr id="15" name="TextBox 14"/>
        <xdr:cNvSpPr txBox="1"/>
      </xdr:nvSpPr>
      <xdr:spPr>
        <a:xfrm>
          <a:off x="2953490" y="3011418"/>
          <a:ext cx="3192641" cy="525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1A06C20-9A01-467D-A2E3-A7D535FD535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How satisfied are you with the training you receive for your present job?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17</xdr:row>
      <xdr:rowOff>143421</xdr:rowOff>
    </xdr:from>
    <xdr:to>
      <xdr:col>10</xdr:col>
      <xdr:colOff>509572</xdr:colOff>
      <xdr:row>21</xdr:row>
      <xdr:rowOff>38223</xdr:rowOff>
    </xdr:to>
    <xdr:sp macro="" textlink="$AF$13">
      <xdr:nvSpPr>
        <xdr:cNvPr id="16" name="TextBox 15"/>
        <xdr:cNvSpPr txBox="1"/>
      </xdr:nvSpPr>
      <xdr:spPr>
        <a:xfrm>
          <a:off x="2953490" y="3493980"/>
          <a:ext cx="3192641" cy="5223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8DA9D387-C384-41A3-9BF6-2D0F5F12367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organization has prepared employees for potential security threats.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7</xdr:row>
      <xdr:rowOff>23504</xdr:rowOff>
    </xdr:from>
    <xdr:to>
      <xdr:col>6</xdr:col>
      <xdr:colOff>444644</xdr:colOff>
      <xdr:row>8</xdr:row>
      <xdr:rowOff>45948</xdr:rowOff>
    </xdr:to>
    <xdr:sp macro="" textlink="$W$13">
      <xdr:nvSpPr>
        <xdr:cNvPr id="17" name="TextBox 16"/>
        <xdr:cNvSpPr txBox="1"/>
      </xdr:nvSpPr>
      <xdr:spPr>
        <a:xfrm>
          <a:off x="2645919" y="1446651"/>
          <a:ext cx="409696" cy="235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4B7D6F5-414F-455A-BC32-074ECDCEFAC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Q18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9</xdr:row>
      <xdr:rowOff>97857</xdr:rowOff>
    </xdr:from>
    <xdr:to>
      <xdr:col>6</xdr:col>
      <xdr:colOff>444644</xdr:colOff>
      <xdr:row>10</xdr:row>
      <xdr:rowOff>126051</xdr:rowOff>
    </xdr:to>
    <xdr:sp macro="" textlink="$Y$13">
      <xdr:nvSpPr>
        <xdr:cNvPr id="18" name="TextBox 17"/>
        <xdr:cNvSpPr txBox="1"/>
      </xdr:nvSpPr>
      <xdr:spPr>
        <a:xfrm>
          <a:off x="2645919" y="1946828"/>
          <a:ext cx="409696" cy="241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6E3355D5-479C-481E-AE2C-B02DD13CFAD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Q17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7</xdr:row>
      <xdr:rowOff>24901</xdr:rowOff>
    </xdr:from>
    <xdr:to>
      <xdr:col>10</xdr:col>
      <xdr:colOff>509572</xdr:colOff>
      <xdr:row>9</xdr:row>
      <xdr:rowOff>154538</xdr:rowOff>
    </xdr:to>
    <xdr:sp macro="" textlink="$X$13">
      <xdr:nvSpPr>
        <xdr:cNvPr id="19" name="TextBox 18"/>
        <xdr:cNvSpPr txBox="1"/>
      </xdr:nvSpPr>
      <xdr:spPr>
        <a:xfrm>
          <a:off x="2953490" y="1448048"/>
          <a:ext cx="3192641" cy="555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B74239B-3997-4FFA-BD19-172B542B667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training needs are assessed.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11</xdr:row>
      <xdr:rowOff>209852</xdr:rowOff>
    </xdr:from>
    <xdr:to>
      <xdr:col>10</xdr:col>
      <xdr:colOff>509572</xdr:colOff>
      <xdr:row>15</xdr:row>
      <xdr:rowOff>13544</xdr:rowOff>
    </xdr:to>
    <xdr:sp macro="" textlink="$AB$13">
      <xdr:nvSpPr>
        <xdr:cNvPr id="20" name="TextBox 19"/>
        <xdr:cNvSpPr txBox="1"/>
      </xdr:nvSpPr>
      <xdr:spPr>
        <a:xfrm>
          <a:off x="2953490" y="2484646"/>
          <a:ext cx="3192641" cy="554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D35583D-D6D9-4E01-8925-7B635B0C23C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talents are used well in the workplace.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</xdr:col>
      <xdr:colOff>29305</xdr:colOff>
      <xdr:row>7</xdr:row>
      <xdr:rowOff>57150</xdr:rowOff>
    </xdr:from>
    <xdr:to>
      <xdr:col>3</xdr:col>
      <xdr:colOff>359823</xdr:colOff>
      <xdr:row>8</xdr:row>
      <xdr:rowOff>125095</xdr:rowOff>
    </xdr:to>
    <xdr:sp macro="" textlink="">
      <xdr:nvSpPr>
        <xdr:cNvPr id="21" name="TextBox 20"/>
        <xdr:cNvSpPr txBox="1"/>
      </xdr:nvSpPr>
      <xdr:spPr>
        <a:xfrm>
          <a:off x="227743" y="1485900"/>
          <a:ext cx="6400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259080</xdr:colOff>
          <xdr:row>7</xdr:row>
          <xdr:rowOff>60960</xdr:rowOff>
        </xdr:from>
        <xdr:to>
          <xdr:col>5</xdr:col>
          <xdr:colOff>670560</xdr:colOff>
          <xdr:row>8</xdr:row>
          <xdr:rowOff>83820</xdr:rowOff>
        </xdr:to>
        <xdr:sp macro="" textlink="">
          <xdr:nvSpPr>
            <xdr:cNvPr id="57345" name="Drop Down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13</xdr:col>
      <xdr:colOff>334108</xdr:colOff>
      <xdr:row>6</xdr:row>
      <xdr:rowOff>202471</xdr:rowOff>
    </xdr:from>
    <xdr:to>
      <xdr:col>17</xdr:col>
      <xdr:colOff>57912</xdr:colOff>
      <xdr:row>21</xdr:row>
      <xdr:rowOff>11280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43704</xdr:colOff>
      <xdr:row>21</xdr:row>
      <xdr:rowOff>147898</xdr:rowOff>
    </xdr:from>
    <xdr:to>
      <xdr:col>16</xdr:col>
      <xdr:colOff>474010</xdr:colOff>
      <xdr:row>22</xdr:row>
      <xdr:rowOff>21979</xdr:rowOff>
    </xdr:to>
    <xdr:cxnSp macro="">
      <xdr:nvCxnSpPr>
        <xdr:cNvPr id="24" name="Straight Connector 23"/>
        <xdr:cNvCxnSpPr/>
      </xdr:nvCxnSpPr>
      <xdr:spPr>
        <a:xfrm flipV="1">
          <a:off x="560775" y="4162005"/>
          <a:ext cx="9288556" cy="37367"/>
        </a:xfrm>
        <a:prstGeom prst="line">
          <a:avLst/>
        </a:prstGeom>
        <a:ln w="2540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29305</xdr:colOff>
      <xdr:row>23</xdr:row>
      <xdr:rowOff>159889</xdr:rowOff>
    </xdr:from>
    <xdr:to>
      <xdr:col>3</xdr:col>
      <xdr:colOff>359823</xdr:colOff>
      <xdr:row>25</xdr:row>
      <xdr:rowOff>113534</xdr:rowOff>
    </xdr:to>
    <xdr:sp macro="" textlink="">
      <xdr:nvSpPr>
        <xdr:cNvPr id="25" name="TextBox 24"/>
        <xdr:cNvSpPr txBox="1"/>
      </xdr:nvSpPr>
      <xdr:spPr>
        <a:xfrm>
          <a:off x="229330" y="4493764"/>
          <a:ext cx="644843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259080</xdr:colOff>
          <xdr:row>24</xdr:row>
          <xdr:rowOff>0</xdr:rowOff>
        </xdr:from>
        <xdr:to>
          <xdr:col>5</xdr:col>
          <xdr:colOff>670560</xdr:colOff>
          <xdr:row>25</xdr:row>
          <xdr:rowOff>83820</xdr:rowOff>
        </xdr:to>
        <xdr:sp macro="" textlink="">
          <xdr:nvSpPr>
            <xdr:cNvPr id="57346" name="Drop Down 2" hidden="1">
              <a:extLst>
                <a:ext uri="{63B3BB69-23CF-44E3-9099-C40C66FF867C}">
                  <a14:compatExt spid="_x0000_s57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34948</xdr:colOff>
      <xdr:row>29</xdr:row>
      <xdr:rowOff>85381</xdr:rowOff>
    </xdr:from>
    <xdr:to>
      <xdr:col>6</xdr:col>
      <xdr:colOff>444644</xdr:colOff>
      <xdr:row>30</xdr:row>
      <xdr:rowOff>164928</xdr:rowOff>
    </xdr:to>
    <xdr:sp macro="" textlink="$AA$14">
      <xdr:nvSpPr>
        <xdr:cNvPr id="27" name="TextBox 26"/>
        <xdr:cNvSpPr txBox="1"/>
      </xdr:nvSpPr>
      <xdr:spPr>
        <a:xfrm>
          <a:off x="2643970" y="5518772"/>
          <a:ext cx="409696" cy="245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0066E19-798C-4910-8B71-0EFD48AC669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Q30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32</xdr:row>
      <xdr:rowOff>113015</xdr:rowOff>
    </xdr:from>
    <xdr:to>
      <xdr:col>6</xdr:col>
      <xdr:colOff>444644</xdr:colOff>
      <xdr:row>34</xdr:row>
      <xdr:rowOff>20698</xdr:rowOff>
    </xdr:to>
    <xdr:sp macro="" textlink="$AC$14">
      <xdr:nvSpPr>
        <xdr:cNvPr id="28" name="TextBox 27"/>
        <xdr:cNvSpPr txBox="1"/>
      </xdr:nvSpPr>
      <xdr:spPr>
        <a:xfrm>
          <a:off x="2643970" y="6043363"/>
          <a:ext cx="409696" cy="2389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4C927102-437B-4B47-B1D9-77B41C429C6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Q58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35</xdr:row>
      <xdr:rowOff>158626</xdr:rowOff>
    </xdr:from>
    <xdr:to>
      <xdr:col>6</xdr:col>
      <xdr:colOff>444644</xdr:colOff>
      <xdr:row>37</xdr:row>
      <xdr:rowOff>65065</xdr:rowOff>
    </xdr:to>
    <xdr:sp macro="" textlink="$AE$14">
      <xdr:nvSpPr>
        <xdr:cNvPr id="29" name="TextBox 28"/>
        <xdr:cNvSpPr txBox="1"/>
      </xdr:nvSpPr>
      <xdr:spPr>
        <a:xfrm>
          <a:off x="2643970" y="6585930"/>
          <a:ext cx="409696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7D61C0E4-9F84-490F-862E-061E19AB279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Q8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26</xdr:row>
      <xdr:rowOff>135143</xdr:rowOff>
    </xdr:from>
    <xdr:to>
      <xdr:col>10</xdr:col>
      <xdr:colOff>509572</xdr:colOff>
      <xdr:row>29</xdr:row>
      <xdr:rowOff>137956</xdr:rowOff>
    </xdr:to>
    <xdr:sp macro="" textlink="$Z$14">
      <xdr:nvSpPr>
        <xdr:cNvPr id="30" name="TextBox 29"/>
        <xdr:cNvSpPr txBox="1"/>
      </xdr:nvSpPr>
      <xdr:spPr>
        <a:xfrm>
          <a:off x="2951541" y="4997034"/>
          <a:ext cx="3198488" cy="541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E038FB78-E173-4609-8FD9-F03ACF972FA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Considering everything, how satisfied are you with your pay?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32</xdr:row>
      <xdr:rowOff>113015</xdr:rowOff>
    </xdr:from>
    <xdr:to>
      <xdr:col>10</xdr:col>
      <xdr:colOff>509572</xdr:colOff>
      <xdr:row>35</xdr:row>
      <xdr:rowOff>164252</xdr:rowOff>
    </xdr:to>
    <xdr:sp macro="" textlink="$AD$14">
      <xdr:nvSpPr>
        <xdr:cNvPr id="31" name="TextBox 30"/>
        <xdr:cNvSpPr txBox="1"/>
      </xdr:nvSpPr>
      <xdr:spPr>
        <a:xfrm>
          <a:off x="2951541" y="6043363"/>
          <a:ext cx="3198488" cy="548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F819527-ADAC-400A-9708-9248570D5E50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Managers promote communication among different work units.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35</xdr:row>
      <xdr:rowOff>161883</xdr:rowOff>
    </xdr:from>
    <xdr:to>
      <xdr:col>10</xdr:col>
      <xdr:colOff>509572</xdr:colOff>
      <xdr:row>39</xdr:row>
      <xdr:rowOff>43005</xdr:rowOff>
    </xdr:to>
    <xdr:sp macro="" textlink="$AF$14">
      <xdr:nvSpPr>
        <xdr:cNvPr id="32" name="TextBox 31"/>
        <xdr:cNvSpPr txBox="1"/>
      </xdr:nvSpPr>
      <xdr:spPr>
        <a:xfrm>
          <a:off x="2951541" y="6589187"/>
          <a:ext cx="3198488" cy="543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3053F333-59B4-4E75-99F3-948E4A97A5F2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 am constantly looking for ways to do my job better.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23</xdr:row>
      <xdr:rowOff>117615</xdr:rowOff>
    </xdr:from>
    <xdr:to>
      <xdr:col>6</xdr:col>
      <xdr:colOff>444644</xdr:colOff>
      <xdr:row>25</xdr:row>
      <xdr:rowOff>36479</xdr:rowOff>
    </xdr:to>
    <xdr:sp macro="" textlink="$W$14">
      <xdr:nvSpPr>
        <xdr:cNvPr id="34" name="TextBox 33"/>
        <xdr:cNvSpPr txBox="1"/>
      </xdr:nvSpPr>
      <xdr:spPr>
        <a:xfrm>
          <a:off x="2643970" y="4482550"/>
          <a:ext cx="409696" cy="2501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B7891ED-2E38-4D9B-867A-B762BB512C2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Q21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26</xdr:row>
      <xdr:rowOff>135143</xdr:rowOff>
    </xdr:from>
    <xdr:to>
      <xdr:col>6</xdr:col>
      <xdr:colOff>444644</xdr:colOff>
      <xdr:row>28</xdr:row>
      <xdr:rowOff>22947</xdr:rowOff>
    </xdr:to>
    <xdr:sp macro="" textlink="$Y$14">
      <xdr:nvSpPr>
        <xdr:cNvPr id="35" name="TextBox 34"/>
        <xdr:cNvSpPr txBox="1"/>
      </xdr:nvSpPr>
      <xdr:spPr>
        <a:xfrm>
          <a:off x="2643970" y="4997034"/>
          <a:ext cx="409696" cy="252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524BF0C2-FB43-45E4-BC53-4CEF0B098D5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Q70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29</xdr:row>
      <xdr:rowOff>85381</xdr:rowOff>
    </xdr:from>
    <xdr:to>
      <xdr:col>10</xdr:col>
      <xdr:colOff>509572</xdr:colOff>
      <xdr:row>32</xdr:row>
      <xdr:rowOff>136616</xdr:rowOff>
    </xdr:to>
    <xdr:sp macro="" textlink="$AB$14">
      <xdr:nvSpPr>
        <xdr:cNvPr id="36" name="TextBox 35"/>
        <xdr:cNvSpPr txBox="1"/>
      </xdr:nvSpPr>
      <xdr:spPr>
        <a:xfrm>
          <a:off x="2951541" y="5518772"/>
          <a:ext cx="3198488" cy="5481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BE59B16B-3483-49F1-B030-0D5EACB9B2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Employees have a feeling of personal empowerment with respect to work processes.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2</xdr:col>
      <xdr:colOff>41456</xdr:colOff>
      <xdr:row>8</xdr:row>
      <xdr:rowOff>200026</xdr:rowOff>
    </xdr:from>
    <xdr:to>
      <xdr:col>5</xdr:col>
      <xdr:colOff>702491</xdr:colOff>
      <xdr:row>14</xdr:row>
      <xdr:rowOff>133350</xdr:rowOff>
    </xdr:to>
    <xdr:sp macro="" textlink="$V$11">
      <xdr:nvSpPr>
        <xdr:cNvPr id="37" name="TextBox 36"/>
        <xdr:cNvSpPr txBox="1"/>
      </xdr:nvSpPr>
      <xdr:spPr>
        <a:xfrm>
          <a:off x="355781" y="1847851"/>
          <a:ext cx="2194560" cy="115252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3AEBFB2-6975-4C1A-96AA-ECC152007AAC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Increases in Percent Positive since 2016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42210</xdr:colOff>
      <xdr:row>26</xdr:row>
      <xdr:rowOff>19048</xdr:rowOff>
    </xdr:from>
    <xdr:to>
      <xdr:col>5</xdr:col>
      <xdr:colOff>703245</xdr:colOff>
      <xdr:row>32</xdr:row>
      <xdr:rowOff>124585</xdr:rowOff>
    </xdr:to>
    <xdr:sp macro="" textlink="$V$12">
      <xdr:nvSpPr>
        <xdr:cNvPr id="38" name="TextBox 37"/>
        <xdr:cNvSpPr txBox="1"/>
      </xdr:nvSpPr>
      <xdr:spPr>
        <a:xfrm>
          <a:off x="356535" y="4838698"/>
          <a:ext cx="2194560" cy="1162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18E0A6E3-3AD2-48A0-BE2A-9E8C9769EE07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Decreases in Percent Positive since 2016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14</xdr:row>
      <xdr:rowOff>95250</xdr:rowOff>
    </xdr:from>
    <xdr:to>
      <xdr:col>5</xdr:col>
      <xdr:colOff>360682</xdr:colOff>
      <xdr:row>19</xdr:row>
      <xdr:rowOff>108585</xdr:rowOff>
    </xdr:to>
    <xdr:sp macro="" textlink="$V$31">
      <xdr:nvSpPr>
        <xdr:cNvPr id="53" name="TextBox 52"/>
        <xdr:cNvSpPr txBox="1"/>
      </xdr:nvSpPr>
      <xdr:spPr>
        <a:xfrm>
          <a:off x="1114427" y="2962275"/>
          <a:ext cx="1094105" cy="8324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2C32C0DB-9C2D-4E2D-9009-0EC8979974E5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increased since 2016</a:t>
          </a:fld>
          <a:endParaRPr lang="en-US" sz="1200" b="1" i="0">
            <a:solidFill>
              <a:srgbClr val="696969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32</xdr:row>
      <xdr:rowOff>76200</xdr:rowOff>
    </xdr:from>
    <xdr:to>
      <xdr:col>5</xdr:col>
      <xdr:colOff>360682</xdr:colOff>
      <xdr:row>37</xdr:row>
      <xdr:rowOff>105410</xdr:rowOff>
    </xdr:to>
    <xdr:sp macro="" textlink="$V$32">
      <xdr:nvSpPr>
        <xdr:cNvPr id="54" name="TextBox 53"/>
        <xdr:cNvSpPr txBox="1"/>
      </xdr:nvSpPr>
      <xdr:spPr>
        <a:xfrm>
          <a:off x="1104902" y="5886450"/>
          <a:ext cx="1097280" cy="8229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3C003C30-9B27-452C-B50E-C3488B3AEC52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decreased since 2016</a:t>
          </a:fld>
          <a:endParaRPr lang="en-US" sz="1200" b="0" i="0" u="none" strike="noStrike">
            <a:solidFill>
              <a:srgbClr val="696969"/>
            </a:solidFill>
            <a:effectLst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61217</xdr:colOff>
      <xdr:row>6</xdr:row>
      <xdr:rowOff>10617</xdr:rowOff>
    </xdr:from>
    <xdr:to>
      <xdr:col>16</xdr:col>
      <xdr:colOff>458993</xdr:colOff>
      <xdr:row>7</xdr:row>
      <xdr:rowOff>16246</xdr:rowOff>
    </xdr:to>
    <xdr:sp macro="" textlink="">
      <xdr:nvSpPr>
        <xdr:cNvPr id="55" name="TextBox 54"/>
        <xdr:cNvSpPr txBox="1"/>
      </xdr:nvSpPr>
      <xdr:spPr>
        <a:xfrm>
          <a:off x="8243192" y="1210767"/>
          <a:ext cx="1578876" cy="2437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  <a:endParaRPr lang="en-US" sz="1000" b="1" i="0" u="none" strike="noStrike">
            <a:solidFill>
              <a:srgbClr val="696969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61217</xdr:colOff>
      <xdr:row>22</xdr:row>
      <xdr:rowOff>46968</xdr:rowOff>
    </xdr:from>
    <xdr:to>
      <xdr:col>16</xdr:col>
      <xdr:colOff>458993</xdr:colOff>
      <xdr:row>23</xdr:row>
      <xdr:rowOff>132693</xdr:rowOff>
    </xdr:to>
    <xdr:sp macro="" textlink="">
      <xdr:nvSpPr>
        <xdr:cNvPr id="56" name="TextBox 55"/>
        <xdr:cNvSpPr txBox="1"/>
      </xdr:nvSpPr>
      <xdr:spPr>
        <a:xfrm>
          <a:off x="8243192" y="4218918"/>
          <a:ext cx="1578876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</a:p>
      </xdr:txBody>
    </xdr:sp>
    <xdr:clientData/>
  </xdr:twoCellAnchor>
  <xdr:twoCellAnchor editAs="absolute">
    <xdr:from>
      <xdr:col>13</xdr:col>
      <xdr:colOff>363415</xdr:colOff>
      <xdr:row>23</xdr:row>
      <xdr:rowOff>95250</xdr:rowOff>
    </xdr:from>
    <xdr:to>
      <xdr:col>17</xdr:col>
      <xdr:colOff>61546</xdr:colOff>
      <xdr:row>39</xdr:row>
      <xdr:rowOff>32303</xdr:rowOff>
    </xdr:to>
    <xdr:graphicFrame macro="">
      <xdr:nvGraphicFramePr>
        <xdr:cNvPr id="57" name="Chart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180975</xdr:colOff>
      <xdr:row>14</xdr:row>
      <xdr:rowOff>142875</xdr:rowOff>
    </xdr:from>
    <xdr:to>
      <xdr:col>4</xdr:col>
      <xdr:colOff>19050</xdr:colOff>
      <xdr:row>19</xdr:row>
      <xdr:rowOff>19050</xdr:rowOff>
    </xdr:to>
    <xdr:sp macro="" textlink="">
      <xdr:nvSpPr>
        <xdr:cNvPr id="58" name="Rounded Rectangle 57"/>
        <xdr:cNvSpPr/>
      </xdr:nvSpPr>
      <xdr:spPr>
        <a:xfrm>
          <a:off x="609600" y="30099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180975</xdr:colOff>
      <xdr:row>32</xdr:row>
      <xdr:rowOff>142875</xdr:rowOff>
    </xdr:from>
    <xdr:to>
      <xdr:col>4</xdr:col>
      <xdr:colOff>19050</xdr:colOff>
      <xdr:row>37</xdr:row>
      <xdr:rowOff>28575</xdr:rowOff>
    </xdr:to>
    <xdr:sp macro="" textlink="">
      <xdr:nvSpPr>
        <xdr:cNvPr id="59" name="Rounded Rectangle 58"/>
        <xdr:cNvSpPr/>
      </xdr:nvSpPr>
      <xdr:spPr>
        <a:xfrm>
          <a:off x="609600" y="59817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528179</xdr:colOff>
      <xdr:row>39</xdr:row>
      <xdr:rowOff>133911</xdr:rowOff>
    </xdr:from>
    <xdr:to>
      <xdr:col>11</xdr:col>
      <xdr:colOff>355901</xdr:colOff>
      <xdr:row>41</xdr:row>
      <xdr:rowOff>42404</xdr:rowOff>
    </xdr:to>
    <xdr:sp macro="" textlink="$AE$25">
      <xdr:nvSpPr>
        <xdr:cNvPr id="69" name="TextBox 68"/>
        <xdr:cNvSpPr txBox="1"/>
      </xdr:nvSpPr>
      <xdr:spPr>
        <a:xfrm>
          <a:off x="6164351" y="7156135"/>
          <a:ext cx="458343" cy="2566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indent="0" algn="ctr"/>
          <a:fld id="{EE93E270-3A7F-4EF5-8DB9-C4290EC67949}" type="TxLink">
            <a:rPr lang="en-US" sz="1000" b="1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rPr>
            <a:pPr marL="0" indent="0" algn="ctr"/>
            <a:t> </a:t>
          </a:fld>
          <a:endParaRPr lang="en-US" sz="1800" b="1" i="0" u="none" strike="noStrike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rgbClr val="4D7AA4"/>
        </a:solidFill>
      </a:spPr>
      <a:bodyPr vertOverflow="clip" horzOverflow="clip" wrap="square" rtlCol="0" anchor="ctr">
        <a:noAutofit/>
      </a:bodyPr>
      <a:lstStyle>
        <a:defPPr marL="0" indent="0" algn="ctr">
          <a:defRPr sz="12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B9C4DB"/>
    <pageSetUpPr autoPageBreaks="0"/>
  </sheetPr>
  <dimension ref="A1:BX220"/>
  <sheetViews>
    <sheetView showGridLines="0" showRowColHeaders="0" tabSelected="1" zoomScaleNormal="100" zoomScalePageLayoutView="200" workbookViewId="0">
      <selection activeCell="S1" sqref="S1"/>
    </sheetView>
  </sheetViews>
  <sheetFormatPr defaultColWidth="8.88671875" defaultRowHeight="13.8" x14ac:dyDescent="0.3"/>
  <cols>
    <col min="1" max="1" width="3" style="17" customWidth="1"/>
    <col min="2" max="2" width="1.6640625" style="17" customWidth="1"/>
    <col min="3" max="3" width="3" style="17" customWidth="1"/>
    <col min="4" max="4" width="8.88671875" style="17"/>
    <col min="5" max="5" width="11.109375" style="17" customWidth="1"/>
    <col min="6" max="6" width="11.44140625" style="17" customWidth="1"/>
    <col min="7" max="7" width="12" style="17" customWidth="1"/>
    <col min="8" max="8" width="7.88671875" style="17" customWidth="1"/>
    <col min="9" max="9" width="9.109375" style="17" customWidth="1"/>
    <col min="10" max="10" width="16.44140625" style="17" customWidth="1"/>
    <col min="11" max="11" width="9.44140625" style="17" customWidth="1"/>
    <col min="12" max="12" width="12" style="17" customWidth="1"/>
    <col min="13" max="13" width="7.88671875" style="17" customWidth="1"/>
    <col min="14" max="16" width="8.88671875" style="17"/>
    <col min="17" max="17" width="10.33203125" style="17" customWidth="1"/>
    <col min="18" max="19" width="2.6640625" style="17" customWidth="1"/>
    <col min="20" max="37" width="2.6640625" style="18" customWidth="1"/>
    <col min="38" max="38" width="2.6640625" style="20" customWidth="1"/>
    <col min="39" max="39" width="2.6640625" style="19" customWidth="1"/>
    <col min="40" max="44" width="2.6640625" style="20" customWidth="1"/>
    <col min="45" max="46" width="2.5546875" style="20" customWidth="1"/>
    <col min="47" max="56" width="2.6640625" style="20" customWidth="1"/>
    <col min="57" max="60" width="2.6640625" style="21" customWidth="1"/>
    <col min="61" max="62" width="2.88671875" style="21" customWidth="1"/>
    <col min="63" max="71" width="2.88671875" style="17" customWidth="1"/>
    <col min="72" max="76" width="8.88671875" style="17" hidden="1" customWidth="1"/>
    <col min="77" max="77" width="0" style="17" hidden="1" customWidth="1"/>
    <col min="78" max="16384" width="8.88671875" style="17"/>
  </cols>
  <sheetData>
    <row r="1" spans="2:53" ht="15.75" customHeight="1" thickBot="1" x14ac:dyDescent="0.35">
      <c r="S1" s="8"/>
      <c r="AF1" s="8"/>
      <c r="AG1" s="8"/>
      <c r="AH1" s="8"/>
      <c r="AI1" s="8"/>
      <c r="AJ1" s="8"/>
      <c r="AK1" s="19"/>
      <c r="AL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2" spans="2:53" ht="15" customHeight="1" x14ac:dyDescent="0.3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  <c r="S2" s="8"/>
      <c r="T2" s="124" t="s">
        <v>161</v>
      </c>
      <c r="U2" s="124" t="s">
        <v>162</v>
      </c>
      <c r="V2" s="124" t="s">
        <v>163</v>
      </c>
      <c r="W2" s="124" t="s">
        <v>164</v>
      </c>
      <c r="X2" s="124" t="s">
        <v>165</v>
      </c>
      <c r="Y2" s="124" t="s">
        <v>166</v>
      </c>
      <c r="Z2" s="124" t="s">
        <v>167</v>
      </c>
      <c r="AA2" s="124" t="s">
        <v>168</v>
      </c>
      <c r="AB2" s="124" t="s">
        <v>169</v>
      </c>
      <c r="AC2" s="124" t="s">
        <v>170</v>
      </c>
      <c r="AD2" s="124" t="s">
        <v>171</v>
      </c>
      <c r="AE2" s="124" t="s">
        <v>172</v>
      </c>
      <c r="AF2" s="8"/>
      <c r="AG2" s="8"/>
      <c r="AH2" s="8"/>
      <c r="AI2" s="8"/>
      <c r="AJ2" s="8"/>
      <c r="AK2" s="19"/>
      <c r="AL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2:53" ht="21.75" customHeight="1" x14ac:dyDescent="0.5">
      <c r="B3" s="25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  <c r="R3" s="29"/>
      <c r="S3" s="8"/>
      <c r="T3" s="12" t="s">
        <v>173</v>
      </c>
      <c r="U3" s="8" t="s">
        <v>174</v>
      </c>
      <c r="V3" s="30">
        <v>42</v>
      </c>
      <c r="W3" s="30">
        <v>54</v>
      </c>
      <c r="X3" s="31">
        <v>0.77800000000000002</v>
      </c>
      <c r="Y3" s="8">
        <v>27</v>
      </c>
      <c r="Z3" s="8">
        <v>27</v>
      </c>
      <c r="AA3" s="32">
        <v>0.56000000000000005</v>
      </c>
      <c r="AB3" s="32">
        <v>0.34</v>
      </c>
      <c r="AC3" s="32">
        <v>0.7</v>
      </c>
      <c r="AD3" s="32">
        <v>0.62</v>
      </c>
      <c r="AE3" s="8" t="s">
        <v>175</v>
      </c>
      <c r="AF3" s="8"/>
      <c r="AG3" s="8"/>
      <c r="AH3" s="8"/>
      <c r="AI3" s="8"/>
      <c r="AJ3" s="8"/>
      <c r="AK3" s="20"/>
      <c r="AM3" s="20"/>
      <c r="AR3" s="19"/>
      <c r="AS3" s="19"/>
      <c r="AT3" s="19"/>
      <c r="AU3" s="19"/>
      <c r="AV3" s="19"/>
      <c r="AW3" s="19"/>
      <c r="AX3" s="19"/>
      <c r="AY3" s="19"/>
      <c r="AZ3" s="19"/>
      <c r="BA3" s="19"/>
    </row>
    <row r="4" spans="2:53" ht="15" customHeight="1" x14ac:dyDescent="0.3">
      <c r="B4" s="2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9"/>
      <c r="S4" s="8"/>
      <c r="T4" s="124" t="s">
        <v>176</v>
      </c>
      <c r="U4" s="124" t="s">
        <v>177</v>
      </c>
      <c r="V4" s="124" t="s">
        <v>176</v>
      </c>
      <c r="W4" s="124" t="s">
        <v>177</v>
      </c>
      <c r="X4" s="124" t="s">
        <v>176</v>
      </c>
      <c r="Y4" s="124" t="s">
        <v>177</v>
      </c>
      <c r="Z4" s="124" t="s">
        <v>176</v>
      </c>
      <c r="AA4" s="124" t="s">
        <v>177</v>
      </c>
      <c r="AB4" s="124" t="s">
        <v>176</v>
      </c>
      <c r="AC4" s="124" t="s">
        <v>177</v>
      </c>
      <c r="AD4" s="124" t="s">
        <v>176</v>
      </c>
      <c r="AE4" s="124" t="s">
        <v>177</v>
      </c>
      <c r="AF4" s="8"/>
      <c r="AG4" s="8"/>
      <c r="AH4" s="8"/>
      <c r="AI4" s="8"/>
      <c r="AJ4" s="8"/>
      <c r="AK4" s="20"/>
      <c r="AM4" s="20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2:53" x14ac:dyDescent="0.3">
      <c r="B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9"/>
      <c r="S5" s="8"/>
      <c r="T5" s="8">
        <v>7</v>
      </c>
      <c r="U5" s="32">
        <v>0.96</v>
      </c>
      <c r="V5" s="8">
        <v>53</v>
      </c>
      <c r="W5" s="32">
        <v>0.2</v>
      </c>
      <c r="X5" s="8">
        <v>53</v>
      </c>
      <c r="Y5" s="32">
        <v>0.68</v>
      </c>
      <c r="Z5" s="8">
        <v>35</v>
      </c>
      <c r="AA5" s="32">
        <v>0.02</v>
      </c>
      <c r="AB5" s="8">
        <v>28</v>
      </c>
      <c r="AC5" s="32">
        <v>0.7</v>
      </c>
      <c r="AD5" s="8">
        <v>53</v>
      </c>
      <c r="AE5" s="32">
        <v>0.32</v>
      </c>
      <c r="AF5" s="8"/>
      <c r="AG5" s="8"/>
      <c r="AH5" s="8"/>
      <c r="AI5" s="8"/>
      <c r="AJ5" s="8"/>
      <c r="AK5" s="20"/>
      <c r="AM5" s="20"/>
      <c r="AR5" s="19"/>
      <c r="AS5" s="19"/>
      <c r="AT5" s="19"/>
      <c r="AU5" s="19"/>
      <c r="AV5" s="19"/>
      <c r="AW5" s="19"/>
      <c r="AX5" s="19"/>
      <c r="AY5" s="19"/>
      <c r="AZ5" s="19"/>
      <c r="BA5" s="19"/>
    </row>
    <row r="6" spans="2:53" x14ac:dyDescent="0.3">
      <c r="B6" s="25"/>
      <c r="C6" s="27"/>
      <c r="D6" s="27"/>
      <c r="E6" s="27"/>
      <c r="F6" s="27"/>
      <c r="G6" s="27"/>
      <c r="H6" s="27"/>
      <c r="I6" s="27"/>
      <c r="J6" s="33"/>
      <c r="K6" s="27"/>
      <c r="L6" s="27"/>
      <c r="M6" s="27"/>
      <c r="N6" s="27"/>
      <c r="O6" s="27"/>
      <c r="P6" s="27"/>
      <c r="Q6" s="27"/>
      <c r="R6" s="29"/>
      <c r="S6" s="8"/>
      <c r="T6" s="8">
        <v>50</v>
      </c>
      <c r="U6" s="32">
        <v>0.88</v>
      </c>
      <c r="V6" s="8">
        <v>33</v>
      </c>
      <c r="W6" s="32">
        <v>0.23</v>
      </c>
      <c r="X6" s="8">
        <v>66</v>
      </c>
      <c r="Y6" s="32">
        <v>0.61</v>
      </c>
      <c r="Z6" s="8">
        <v>7</v>
      </c>
      <c r="AA6" s="32">
        <v>0.04</v>
      </c>
      <c r="AB6" s="8">
        <v>13</v>
      </c>
      <c r="AC6" s="32">
        <v>0.6</v>
      </c>
      <c r="AD6" s="8">
        <v>61</v>
      </c>
      <c r="AE6" s="32">
        <v>0.31</v>
      </c>
      <c r="AF6" s="8"/>
      <c r="AG6" s="8"/>
      <c r="AH6" s="8"/>
      <c r="AI6" s="8"/>
      <c r="AJ6" s="8"/>
      <c r="AK6" s="20"/>
      <c r="AM6" s="20"/>
      <c r="AR6" s="19"/>
      <c r="AS6" s="19"/>
      <c r="AT6" s="19"/>
      <c r="AU6" s="19"/>
      <c r="AV6" s="19"/>
      <c r="AW6" s="19"/>
      <c r="AX6" s="19"/>
      <c r="AY6" s="19"/>
      <c r="AZ6" s="19"/>
      <c r="BA6" s="19"/>
    </row>
    <row r="7" spans="2:53" ht="18" x14ac:dyDescent="0.3">
      <c r="B7" s="25"/>
      <c r="C7" s="27"/>
      <c r="D7" s="34"/>
      <c r="E7" s="34"/>
      <c r="F7" s="35"/>
      <c r="G7" s="35"/>
      <c r="H7" s="185"/>
      <c r="I7" s="185"/>
      <c r="J7" s="27"/>
      <c r="K7" s="27"/>
      <c r="L7" s="27"/>
      <c r="M7" s="27"/>
      <c r="N7" s="27"/>
      <c r="O7" s="27"/>
      <c r="P7" s="27"/>
      <c r="Q7" s="27"/>
      <c r="R7" s="29"/>
      <c r="S7" s="8"/>
      <c r="T7" s="8">
        <v>5</v>
      </c>
      <c r="U7" s="32">
        <v>0.88</v>
      </c>
      <c r="V7" s="8">
        <v>67</v>
      </c>
      <c r="W7" s="32">
        <v>0.27</v>
      </c>
      <c r="X7" s="8">
        <v>33</v>
      </c>
      <c r="Y7" s="32">
        <v>0.56000000000000005</v>
      </c>
      <c r="Z7" s="8">
        <v>28</v>
      </c>
      <c r="AA7" s="32">
        <v>0.04</v>
      </c>
      <c r="AB7" s="8">
        <v>7</v>
      </c>
      <c r="AC7" s="32">
        <v>0.6</v>
      </c>
      <c r="AD7" s="8">
        <v>30</v>
      </c>
      <c r="AE7" s="32">
        <v>0.28999999999999998</v>
      </c>
      <c r="AF7" s="8"/>
      <c r="AG7" s="8"/>
      <c r="AH7" s="8"/>
      <c r="AI7" s="8"/>
      <c r="AJ7" s="8"/>
      <c r="AK7" s="20"/>
      <c r="AM7" s="20"/>
      <c r="AR7" s="19"/>
      <c r="AS7" s="19"/>
      <c r="AT7" s="19"/>
      <c r="AU7" s="19"/>
      <c r="AV7" s="19"/>
      <c r="AW7" s="19"/>
      <c r="AX7" s="19"/>
      <c r="AY7" s="19"/>
      <c r="AZ7" s="19"/>
      <c r="BA7" s="19"/>
    </row>
    <row r="8" spans="2:53" ht="16.5" customHeight="1" x14ac:dyDescent="0.3">
      <c r="B8" s="25"/>
      <c r="C8" s="27"/>
      <c r="D8" s="1"/>
      <c r="E8" s="16"/>
      <c r="F8" s="6"/>
      <c r="G8" s="2"/>
      <c r="H8" s="186"/>
      <c r="I8" s="186"/>
      <c r="J8" s="27"/>
      <c r="K8" s="27"/>
      <c r="L8" s="27"/>
      <c r="M8" s="27"/>
      <c r="N8" s="27"/>
      <c r="O8" s="27"/>
      <c r="P8" s="27"/>
      <c r="Q8" s="27"/>
      <c r="R8" s="29"/>
      <c r="S8" s="8"/>
      <c r="T8" s="8">
        <v>28</v>
      </c>
      <c r="U8" s="32">
        <v>0.88</v>
      </c>
      <c r="V8" s="8">
        <v>66</v>
      </c>
      <c r="W8" s="32">
        <v>0.28999999999999998</v>
      </c>
      <c r="X8" s="8">
        <v>58</v>
      </c>
      <c r="Y8" s="32">
        <v>0.55000000000000004</v>
      </c>
      <c r="Z8" s="8">
        <v>16</v>
      </c>
      <c r="AA8" s="32">
        <v>0.06</v>
      </c>
      <c r="AB8" s="8">
        <v>42</v>
      </c>
      <c r="AC8" s="32">
        <v>0.54</v>
      </c>
      <c r="AD8" s="8">
        <v>59</v>
      </c>
      <c r="AE8" s="32">
        <v>0.27</v>
      </c>
      <c r="AF8" s="8"/>
      <c r="AG8" s="8"/>
      <c r="AH8" s="8"/>
      <c r="AI8" s="8"/>
      <c r="AJ8" s="8"/>
      <c r="AK8" s="20"/>
      <c r="AM8" s="20"/>
      <c r="AR8" s="19"/>
      <c r="AS8" s="19"/>
      <c r="AT8" s="19"/>
      <c r="AU8" s="19"/>
      <c r="AV8" s="19"/>
      <c r="AW8" s="19"/>
      <c r="AX8" s="19"/>
      <c r="AY8" s="19"/>
      <c r="AZ8" s="19"/>
      <c r="BA8" s="19"/>
    </row>
    <row r="9" spans="2:53" ht="16.5" customHeight="1" x14ac:dyDescent="0.3">
      <c r="B9" s="25"/>
      <c r="C9" s="27"/>
      <c r="D9" s="1"/>
      <c r="E9" s="16"/>
      <c r="F9" s="5"/>
      <c r="G9" s="2"/>
      <c r="H9" s="186"/>
      <c r="I9" s="186"/>
      <c r="J9" s="27"/>
      <c r="K9" s="27"/>
      <c r="L9" s="27"/>
      <c r="M9" s="27"/>
      <c r="N9" s="27"/>
      <c r="O9" s="27"/>
      <c r="P9" s="27"/>
      <c r="Q9" s="27"/>
      <c r="R9" s="29"/>
      <c r="S9" s="8"/>
      <c r="T9" s="8">
        <v>35</v>
      </c>
      <c r="U9" s="32">
        <v>0.88</v>
      </c>
      <c r="V9" s="8">
        <v>61</v>
      </c>
      <c r="W9" s="32">
        <v>0.31</v>
      </c>
      <c r="X9" s="8">
        <v>30</v>
      </c>
      <c r="Y9" s="32">
        <v>0.54</v>
      </c>
      <c r="Z9" s="8">
        <v>42</v>
      </c>
      <c r="AA9" s="32">
        <v>0.06</v>
      </c>
      <c r="AB9" s="8">
        <v>49</v>
      </c>
      <c r="AC9" s="32">
        <v>0.44</v>
      </c>
      <c r="AD9" s="8">
        <v>41</v>
      </c>
      <c r="AE9" s="32">
        <v>0.26</v>
      </c>
      <c r="AF9" s="8"/>
      <c r="AG9" s="8"/>
      <c r="AH9" s="8"/>
      <c r="AI9" s="36"/>
      <c r="AJ9" s="37"/>
      <c r="AK9" s="37"/>
      <c r="AL9" s="37"/>
      <c r="AM9" s="37"/>
      <c r="AN9" s="37"/>
      <c r="AR9" s="19"/>
      <c r="AS9" s="19"/>
      <c r="AT9" s="19"/>
      <c r="AU9" s="19"/>
      <c r="AV9" s="19"/>
      <c r="AW9" s="19"/>
      <c r="AX9" s="19"/>
      <c r="AY9" s="19"/>
      <c r="AZ9" s="19"/>
      <c r="BA9" s="19"/>
    </row>
    <row r="10" spans="2:53" ht="16.5" customHeight="1" x14ac:dyDescent="0.3">
      <c r="B10" s="25"/>
      <c r="C10" s="27"/>
      <c r="D10" s="16"/>
      <c r="E10" s="16"/>
      <c r="F10" s="5"/>
      <c r="G10" s="2"/>
      <c r="H10" s="186"/>
      <c r="I10" s="186"/>
      <c r="J10" s="27"/>
      <c r="K10" s="27"/>
      <c r="L10" s="27"/>
      <c r="M10" s="27"/>
      <c r="N10" s="27"/>
      <c r="O10" s="27"/>
      <c r="P10" s="27"/>
      <c r="Q10" s="27"/>
      <c r="R10" s="29"/>
      <c r="S10" s="8"/>
      <c r="AF10" s="8"/>
      <c r="AG10" s="8"/>
      <c r="AH10" s="8"/>
      <c r="AI10" s="36"/>
      <c r="AJ10" s="37"/>
      <c r="AK10" s="37"/>
      <c r="AL10" s="37"/>
      <c r="AM10" s="37"/>
      <c r="AN10" s="37"/>
      <c r="AR10" s="19"/>
      <c r="AS10" s="19"/>
      <c r="AT10" s="19"/>
      <c r="AU10" s="19"/>
      <c r="AV10" s="19"/>
      <c r="AW10" s="19"/>
      <c r="AX10" s="19"/>
      <c r="AY10" s="19"/>
      <c r="AZ10" s="19"/>
      <c r="BA10" s="19"/>
    </row>
    <row r="11" spans="2:53" ht="16.5" customHeight="1" x14ac:dyDescent="0.3">
      <c r="B11" s="25"/>
      <c r="C11" s="27"/>
      <c r="D11" s="16"/>
      <c r="E11" s="16"/>
      <c r="F11" s="5"/>
      <c r="G11" s="2"/>
      <c r="H11" s="186"/>
      <c r="I11" s="186"/>
      <c r="J11" s="27"/>
      <c r="K11" s="27"/>
      <c r="L11" s="27"/>
      <c r="M11" s="27"/>
      <c r="N11" s="27"/>
      <c r="O11" s="27"/>
      <c r="P11" s="27"/>
      <c r="Q11" s="27"/>
      <c r="R11" s="29"/>
      <c r="S11" s="8"/>
      <c r="T11" s="8"/>
      <c r="U11" s="36"/>
      <c r="V11" s="8"/>
      <c r="W11" s="32"/>
      <c r="X11" s="8"/>
      <c r="Y11" s="32"/>
      <c r="Z11" s="8"/>
      <c r="AA11" s="32"/>
      <c r="AB11" s="8"/>
      <c r="AC11" s="32"/>
      <c r="AD11" s="8"/>
      <c r="AE11" s="32"/>
      <c r="AF11" s="8"/>
      <c r="AG11" s="8"/>
      <c r="AH11" s="8"/>
      <c r="AI11" s="36"/>
      <c r="AJ11" s="37"/>
      <c r="AK11" s="37"/>
      <c r="AL11" s="37"/>
      <c r="AM11" s="37"/>
      <c r="AN11" s="37"/>
      <c r="AR11" s="19"/>
      <c r="AS11" s="19"/>
      <c r="AT11" s="19"/>
      <c r="AU11" s="19"/>
      <c r="AV11" s="19"/>
      <c r="AW11" s="19"/>
      <c r="AX11" s="19"/>
      <c r="AY11" s="19"/>
      <c r="AZ11" s="19"/>
      <c r="BA11" s="19"/>
    </row>
    <row r="12" spans="2:53" ht="16.5" customHeight="1" x14ac:dyDescent="0.3">
      <c r="B12" s="25"/>
      <c r="C12" s="27"/>
      <c r="D12" s="16"/>
      <c r="E12" s="16"/>
      <c r="F12" s="5"/>
      <c r="G12" s="2"/>
      <c r="H12" s="186"/>
      <c r="I12" s="186"/>
      <c r="J12" s="27"/>
      <c r="K12" s="27"/>
      <c r="L12" s="27"/>
      <c r="M12" s="27"/>
      <c r="N12" s="27"/>
      <c r="O12" s="27"/>
      <c r="P12" s="27"/>
      <c r="Q12" s="27"/>
      <c r="R12" s="29"/>
      <c r="AF12" s="8"/>
      <c r="AG12" s="8"/>
      <c r="AH12" s="8"/>
      <c r="AI12" s="36"/>
      <c r="AJ12" s="37"/>
      <c r="AK12" s="37"/>
      <c r="AL12" s="37"/>
      <c r="AM12" s="37"/>
      <c r="AN12" s="37"/>
      <c r="AR12" s="19"/>
      <c r="AS12" s="19"/>
      <c r="AT12" s="19"/>
      <c r="AU12" s="19"/>
      <c r="AV12" s="19"/>
      <c r="AW12" s="19"/>
      <c r="AX12" s="19"/>
      <c r="AY12" s="19"/>
      <c r="AZ12" s="19"/>
      <c r="BA12" s="19"/>
    </row>
    <row r="13" spans="2:53" ht="16.5" customHeight="1" x14ac:dyDescent="0.3">
      <c r="B13" s="25"/>
      <c r="C13" s="27"/>
      <c r="D13" s="182"/>
      <c r="E13" s="182"/>
      <c r="F13" s="3"/>
      <c r="G13" s="4"/>
      <c r="H13" s="183"/>
      <c r="I13" s="183"/>
      <c r="J13" s="27"/>
      <c r="K13" s="27"/>
      <c r="L13" s="27"/>
      <c r="M13" s="27"/>
      <c r="N13" s="27"/>
      <c r="O13" s="27"/>
      <c r="P13" s="27"/>
      <c r="Q13" s="27"/>
      <c r="R13" s="29"/>
      <c r="AF13" s="8"/>
      <c r="AG13" s="8"/>
      <c r="AH13" s="8"/>
      <c r="AI13" s="36"/>
      <c r="AJ13" s="37"/>
      <c r="AK13" s="37"/>
      <c r="AL13" s="37"/>
      <c r="AM13" s="37"/>
      <c r="AN13" s="37"/>
      <c r="AR13" s="19"/>
      <c r="AS13" s="19"/>
      <c r="AT13" s="19"/>
      <c r="AU13" s="19"/>
      <c r="AV13" s="19"/>
      <c r="AW13" s="19"/>
      <c r="AX13" s="19"/>
      <c r="AY13" s="19"/>
      <c r="AZ13" s="19"/>
      <c r="BA13" s="19"/>
    </row>
    <row r="14" spans="2:53" ht="13.5" customHeight="1" x14ac:dyDescent="0.3">
      <c r="B14" s="25"/>
      <c r="C14" s="27"/>
      <c r="D14" s="38"/>
      <c r="E14" s="38"/>
      <c r="F14" s="38"/>
      <c r="G14" s="38"/>
      <c r="H14" s="38"/>
      <c r="I14" s="38"/>
      <c r="J14" s="27"/>
      <c r="K14" s="27"/>
      <c r="L14" s="39"/>
      <c r="M14" s="27"/>
      <c r="N14" s="27"/>
      <c r="O14" s="27"/>
      <c r="P14" s="27"/>
      <c r="Q14" s="27"/>
      <c r="R14" s="29"/>
      <c r="AF14" s="8"/>
      <c r="AG14" s="36"/>
      <c r="AH14" s="36"/>
      <c r="AI14" s="36"/>
      <c r="AJ14" s="40"/>
      <c r="AK14" s="40"/>
      <c r="AL14" s="40"/>
      <c r="AM14" s="40"/>
      <c r="AN14" s="40"/>
      <c r="AR14" s="19"/>
      <c r="AS14" s="19"/>
      <c r="AT14" s="19"/>
      <c r="AU14" s="19"/>
      <c r="AV14" s="19"/>
      <c r="AW14" s="19"/>
      <c r="AX14" s="19"/>
      <c r="AY14" s="19"/>
      <c r="AZ14" s="19"/>
      <c r="BA14" s="19"/>
    </row>
    <row r="15" spans="2:53" x14ac:dyDescent="0.3"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9"/>
      <c r="AF15" s="8"/>
      <c r="AG15" s="36"/>
      <c r="AH15" s="36"/>
      <c r="AI15" s="8"/>
      <c r="AJ15" s="8"/>
      <c r="AK15" s="20"/>
      <c r="AM15" s="20"/>
      <c r="AR15" s="19"/>
      <c r="AS15" s="19"/>
      <c r="AT15" s="19"/>
      <c r="AU15" s="19"/>
      <c r="AV15" s="19"/>
      <c r="AW15" s="19"/>
      <c r="AX15" s="19"/>
      <c r="AY15" s="19"/>
      <c r="AZ15" s="19"/>
      <c r="BA15" s="19"/>
    </row>
    <row r="16" spans="2:53" ht="13.5" customHeight="1" x14ac:dyDescent="0.3">
      <c r="B16" s="25"/>
      <c r="C16" s="27"/>
      <c r="D16" s="41"/>
      <c r="E16" s="42"/>
      <c r="F16" s="43"/>
      <c r="G16" s="43"/>
      <c r="H16" s="27"/>
      <c r="I16" s="42"/>
      <c r="J16" s="42"/>
      <c r="K16" s="43"/>
      <c r="L16" s="43"/>
      <c r="M16" s="27"/>
      <c r="N16" s="27"/>
      <c r="O16" s="27"/>
      <c r="P16" s="27"/>
      <c r="Q16" s="27"/>
      <c r="R16" s="29"/>
      <c r="S16" s="8"/>
      <c r="AD16" s="8"/>
      <c r="AE16" s="32"/>
      <c r="AF16" s="8"/>
      <c r="AG16" s="36"/>
      <c r="AH16" s="36"/>
      <c r="AI16" s="8"/>
      <c r="AJ16" s="8"/>
      <c r="AK16" s="20"/>
      <c r="AM16" s="20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2:53" ht="12.75" customHeight="1" x14ac:dyDescent="0.3">
      <c r="B17" s="25"/>
      <c r="C17" s="27"/>
      <c r="D17" s="27"/>
      <c r="E17" s="27"/>
      <c r="F17" s="44"/>
      <c r="G17" s="45"/>
      <c r="H17" s="27"/>
      <c r="I17" s="27"/>
      <c r="J17" s="27"/>
      <c r="K17" s="44"/>
      <c r="L17" s="45"/>
      <c r="M17" s="27"/>
      <c r="N17" s="27"/>
      <c r="O17" s="27"/>
      <c r="P17" s="27"/>
      <c r="Q17" s="27"/>
      <c r="R17" s="29"/>
      <c r="S17" s="8"/>
      <c r="T17" s="9"/>
      <c r="U17" s="9"/>
      <c r="V17" s="9"/>
      <c r="W17" s="9"/>
      <c r="X17" s="9"/>
      <c r="Y17" s="9"/>
      <c r="Z17" s="9"/>
      <c r="AA17" s="9"/>
      <c r="AB17" s="9"/>
      <c r="AC17" s="9"/>
      <c r="AD17" s="8"/>
      <c r="AE17" s="32"/>
      <c r="AF17" s="8"/>
      <c r="AG17" s="36"/>
      <c r="AH17" s="36"/>
      <c r="AI17" s="36"/>
      <c r="AJ17" s="8"/>
      <c r="AK17" s="20"/>
      <c r="AM17" s="20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2:53" ht="12.75" customHeight="1" x14ac:dyDescent="0.3">
      <c r="B18" s="25"/>
      <c r="C18" s="27"/>
      <c r="D18" s="27"/>
      <c r="E18" s="27"/>
      <c r="F18" s="44"/>
      <c r="G18" s="45"/>
      <c r="H18" s="27"/>
      <c r="I18" s="27"/>
      <c r="J18" s="27"/>
      <c r="K18" s="44"/>
      <c r="L18" s="45"/>
      <c r="M18" s="27"/>
      <c r="N18" s="27"/>
      <c r="O18" s="27"/>
      <c r="P18" s="27"/>
      <c r="Q18" s="27"/>
      <c r="R18" s="29"/>
      <c r="S18" s="8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36"/>
      <c r="AE18" s="36"/>
      <c r="AF18" s="8"/>
      <c r="AG18" s="36"/>
      <c r="AH18" s="36"/>
      <c r="AI18" s="8"/>
      <c r="AJ18" s="8"/>
      <c r="AK18" s="20"/>
      <c r="AM18" s="20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2:53" ht="12.75" customHeight="1" x14ac:dyDescent="0.3">
      <c r="B19" s="25"/>
      <c r="C19" s="27"/>
      <c r="D19" s="27"/>
      <c r="E19" s="27"/>
      <c r="F19" s="44"/>
      <c r="G19" s="45"/>
      <c r="H19" s="27"/>
      <c r="I19" s="27"/>
      <c r="J19" s="27"/>
      <c r="K19" s="44"/>
      <c r="L19" s="45"/>
      <c r="M19" s="27"/>
      <c r="N19" s="27"/>
      <c r="O19" s="27"/>
      <c r="P19" s="27"/>
      <c r="Q19" s="27"/>
      <c r="R19" s="29"/>
      <c r="S19" s="8"/>
      <c r="T19" s="9"/>
      <c r="U19" s="9"/>
      <c r="V19" s="9"/>
      <c r="W19" s="9"/>
      <c r="X19" s="9"/>
      <c r="Y19" s="9"/>
      <c r="Z19" s="9"/>
      <c r="AA19" s="36"/>
      <c r="AB19" s="36"/>
      <c r="AC19" s="36"/>
      <c r="AD19" s="36"/>
      <c r="AE19" s="36"/>
      <c r="AF19" s="36"/>
      <c r="AG19" s="8"/>
      <c r="AH19" s="8"/>
      <c r="AI19" s="8"/>
      <c r="AJ19" s="8"/>
      <c r="AK19" s="20"/>
      <c r="AM19" s="20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2:53" ht="12.75" customHeight="1" x14ac:dyDescent="0.3">
      <c r="B20" s="25"/>
      <c r="C20" s="27"/>
      <c r="D20" s="27"/>
      <c r="E20" s="27"/>
      <c r="F20" s="44"/>
      <c r="G20" s="45"/>
      <c r="H20" s="27"/>
      <c r="I20" s="27"/>
      <c r="J20" s="27"/>
      <c r="K20" s="44"/>
      <c r="L20" s="45"/>
      <c r="M20" s="27"/>
      <c r="N20" s="27"/>
      <c r="O20" s="27"/>
      <c r="P20" s="27"/>
      <c r="Q20" s="27"/>
      <c r="R20" s="29"/>
      <c r="S20" s="8"/>
      <c r="T20" s="10"/>
      <c r="U20" s="10"/>
      <c r="V20" s="10"/>
      <c r="W20" s="10"/>
      <c r="X20" s="10"/>
      <c r="Y20" s="10"/>
      <c r="Z20" s="10"/>
      <c r="AA20" s="36"/>
      <c r="AB20" s="36"/>
      <c r="AC20" s="36"/>
      <c r="AD20" s="36"/>
      <c r="AE20" s="36"/>
      <c r="AF20" s="36"/>
      <c r="AG20" s="8"/>
      <c r="AH20" s="8"/>
      <c r="AI20" s="8"/>
      <c r="AJ20" s="8"/>
      <c r="AK20" s="20"/>
      <c r="AM20" s="20"/>
      <c r="AR20" s="19"/>
      <c r="AS20" s="19"/>
      <c r="AT20" s="19"/>
      <c r="AU20" s="19"/>
      <c r="AV20" s="19"/>
      <c r="AW20" s="19"/>
      <c r="AX20" s="19"/>
      <c r="AY20" s="19"/>
      <c r="AZ20" s="19"/>
      <c r="BA20" s="19"/>
    </row>
    <row r="21" spans="2:53" ht="12.75" customHeight="1" x14ac:dyDescent="0.3">
      <c r="B21" s="25"/>
      <c r="C21" s="27"/>
      <c r="D21" s="27"/>
      <c r="E21" s="27"/>
      <c r="F21" s="44"/>
      <c r="G21" s="45"/>
      <c r="H21" s="27"/>
      <c r="I21" s="27"/>
      <c r="J21" s="46"/>
      <c r="K21" s="44"/>
      <c r="L21" s="45"/>
      <c r="M21" s="27"/>
      <c r="N21" s="27"/>
      <c r="O21" s="27"/>
      <c r="P21" s="27"/>
      <c r="Q21" s="27"/>
      <c r="R21" s="29"/>
      <c r="S21" s="8"/>
      <c r="X21" s="36"/>
      <c r="Y21" s="36"/>
      <c r="Z21" s="36"/>
      <c r="AA21" s="36"/>
      <c r="AB21" s="36"/>
      <c r="AC21" s="36"/>
      <c r="AD21" s="36"/>
      <c r="AE21" s="36"/>
      <c r="AF21" s="36"/>
      <c r="AG21" s="8"/>
      <c r="AH21" s="8"/>
      <c r="AI21" s="8"/>
      <c r="AJ21" s="8"/>
      <c r="AK21" s="20"/>
      <c r="AM21" s="20"/>
      <c r="AR21" s="19"/>
      <c r="AS21" s="19"/>
      <c r="AT21" s="19"/>
      <c r="AU21" s="19"/>
      <c r="AV21" s="19"/>
      <c r="AW21" s="19"/>
      <c r="AX21" s="19"/>
      <c r="AY21" s="19"/>
      <c r="AZ21" s="19"/>
      <c r="BA21" s="19"/>
    </row>
    <row r="22" spans="2:53" ht="12.75" customHeight="1" x14ac:dyDescent="0.3">
      <c r="B22" s="25"/>
      <c r="C22" s="27"/>
      <c r="D22" s="27"/>
      <c r="E22" s="27"/>
      <c r="F22" s="44"/>
      <c r="G22" s="45"/>
      <c r="H22" s="27"/>
      <c r="I22" s="27"/>
      <c r="J22" s="27"/>
      <c r="K22" s="44"/>
      <c r="L22" s="45"/>
      <c r="M22" s="27"/>
      <c r="N22" s="27"/>
      <c r="O22" s="27"/>
      <c r="P22" s="27"/>
      <c r="Q22" s="27"/>
      <c r="R22" s="29"/>
      <c r="S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20"/>
      <c r="AM22" s="20"/>
      <c r="AR22" s="19"/>
      <c r="AS22" s="19"/>
      <c r="AT22" s="19"/>
      <c r="AU22" s="19"/>
      <c r="AV22" s="19"/>
      <c r="AW22" s="19"/>
      <c r="AX22" s="19"/>
      <c r="AY22" s="19"/>
      <c r="AZ22" s="19"/>
      <c r="BA22" s="19"/>
    </row>
    <row r="23" spans="2:53" ht="12.75" customHeight="1" x14ac:dyDescent="0.3">
      <c r="B23" s="25"/>
      <c r="C23" s="27"/>
      <c r="D23" s="27"/>
      <c r="E23" s="27"/>
      <c r="F23" s="44"/>
      <c r="G23" s="45"/>
      <c r="H23" s="27"/>
      <c r="I23" s="27"/>
      <c r="J23" s="27"/>
      <c r="K23" s="44"/>
      <c r="L23" s="45"/>
      <c r="M23" s="27"/>
      <c r="N23" s="27"/>
      <c r="O23" s="27"/>
      <c r="P23" s="27"/>
      <c r="Q23" s="27"/>
      <c r="R23" s="29"/>
      <c r="S23" s="8"/>
      <c r="V23" s="8"/>
      <c r="W23" s="8"/>
      <c r="X23" s="47"/>
      <c r="Y23" s="47"/>
      <c r="Z23" s="36"/>
      <c r="AA23" s="36"/>
      <c r="AB23" s="36"/>
      <c r="AC23" s="36"/>
      <c r="AD23" s="8"/>
      <c r="AE23" s="8"/>
      <c r="AF23" s="8"/>
      <c r="AG23" s="8"/>
      <c r="AH23" s="8"/>
      <c r="AI23" s="8"/>
      <c r="AJ23" s="8"/>
      <c r="AK23" s="20"/>
      <c r="AM23" s="20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2:53" ht="12.75" customHeight="1" x14ac:dyDescent="0.3">
      <c r="B24" s="25"/>
      <c r="C24" s="27"/>
      <c r="D24" s="27"/>
      <c r="E24" s="27"/>
      <c r="F24" s="44"/>
      <c r="G24" s="45"/>
      <c r="H24" s="27"/>
      <c r="I24" s="27"/>
      <c r="J24" s="27"/>
      <c r="K24" s="44"/>
      <c r="L24" s="45"/>
      <c r="M24" s="27"/>
      <c r="N24" s="27"/>
      <c r="O24" s="27"/>
      <c r="P24" s="27"/>
      <c r="Q24" s="27"/>
      <c r="R24" s="29"/>
      <c r="S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20"/>
      <c r="AM24" s="20"/>
      <c r="AR24" s="19"/>
      <c r="AS24" s="19"/>
      <c r="AT24" s="19"/>
      <c r="AU24" s="19"/>
      <c r="AV24" s="19"/>
      <c r="AW24" s="19"/>
      <c r="AX24" s="19"/>
      <c r="AY24" s="19"/>
      <c r="AZ24" s="19"/>
      <c r="BA24" s="19"/>
    </row>
    <row r="25" spans="2:53" ht="12.75" customHeight="1" x14ac:dyDescent="0.3">
      <c r="B25" s="25"/>
      <c r="C25" s="27"/>
      <c r="D25" s="27"/>
      <c r="E25" s="27"/>
      <c r="F25" s="44"/>
      <c r="G25" s="45"/>
      <c r="H25" s="27"/>
      <c r="I25" s="27"/>
      <c r="J25" s="27"/>
      <c r="K25" s="44"/>
      <c r="L25" s="45"/>
      <c r="M25" s="27"/>
      <c r="N25" s="27"/>
      <c r="O25" s="27"/>
      <c r="P25" s="27"/>
      <c r="Q25" s="27"/>
      <c r="R25" s="29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20"/>
      <c r="AM25" s="20"/>
      <c r="AR25" s="19"/>
      <c r="AS25" s="19"/>
      <c r="AT25" s="19"/>
      <c r="AU25" s="19"/>
      <c r="AV25" s="19"/>
      <c r="AW25" s="19"/>
      <c r="AX25" s="19"/>
      <c r="AY25" s="19"/>
      <c r="AZ25" s="19"/>
      <c r="BA25" s="19"/>
    </row>
    <row r="26" spans="2:53" ht="12.75" customHeight="1" x14ac:dyDescent="0.3">
      <c r="B26" s="25"/>
      <c r="C26" s="27"/>
      <c r="D26" s="27"/>
      <c r="E26" s="27"/>
      <c r="F26" s="44"/>
      <c r="G26" s="45"/>
      <c r="H26" s="27"/>
      <c r="I26" s="27"/>
      <c r="J26" s="27"/>
      <c r="K26" s="44"/>
      <c r="L26" s="45"/>
      <c r="M26" s="27"/>
      <c r="N26" s="27"/>
      <c r="O26" s="27"/>
      <c r="P26" s="27"/>
      <c r="Q26" s="27"/>
      <c r="R26" s="29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20"/>
      <c r="AM26" s="20"/>
      <c r="AR26" s="19"/>
      <c r="AS26" s="19"/>
      <c r="AT26" s="19"/>
      <c r="AU26" s="19"/>
      <c r="AV26" s="19"/>
      <c r="AW26" s="19"/>
      <c r="AX26" s="19"/>
      <c r="AY26" s="19"/>
      <c r="AZ26" s="19"/>
      <c r="BA26" s="19"/>
    </row>
    <row r="27" spans="2:53" ht="14.4" x14ac:dyDescent="0.3">
      <c r="B27" s="25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9"/>
      <c r="S27" s="8"/>
      <c r="T27" s="8"/>
      <c r="U27" s="8"/>
      <c r="V27" s="8"/>
      <c r="W27" s="7"/>
      <c r="X27" s="36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20"/>
      <c r="AM27" s="20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2:53" x14ac:dyDescent="0.3">
      <c r="B28" s="25"/>
      <c r="C28" s="27"/>
      <c r="D28" s="48"/>
      <c r="E28" s="48"/>
      <c r="F28" s="48"/>
      <c r="G28" s="48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9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36"/>
      <c r="AE28" s="36"/>
      <c r="AF28" s="36"/>
      <c r="AG28" s="36"/>
      <c r="AH28" s="36"/>
      <c r="AI28" s="36"/>
      <c r="AJ28" s="36"/>
      <c r="AK28" s="20"/>
      <c r="AM28" s="20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3" ht="13.5" customHeight="1" x14ac:dyDescent="0.3">
      <c r="B29" s="25"/>
      <c r="C29" s="27"/>
      <c r="D29" s="42"/>
      <c r="E29" s="42"/>
      <c r="F29" s="43"/>
      <c r="G29" s="43"/>
      <c r="H29" s="27"/>
      <c r="I29" s="42"/>
      <c r="J29" s="42"/>
      <c r="K29" s="43"/>
      <c r="L29" s="43"/>
      <c r="M29" s="27"/>
      <c r="N29" s="27"/>
      <c r="O29" s="27"/>
      <c r="P29" s="27"/>
      <c r="Q29" s="27"/>
      <c r="R29" s="29"/>
      <c r="S29" s="8"/>
      <c r="T29" s="8"/>
      <c r="U29" s="47"/>
      <c r="V29" s="49"/>
      <c r="W29" s="47"/>
      <c r="X29" s="49"/>
      <c r="Y29" s="47"/>
      <c r="Z29" s="49"/>
      <c r="AA29" s="47"/>
      <c r="AB29" s="49"/>
      <c r="AC29" s="47"/>
      <c r="AD29" s="49"/>
      <c r="AE29" s="36"/>
      <c r="AF29" s="36"/>
      <c r="AG29" s="36"/>
      <c r="AH29" s="36"/>
      <c r="AI29" s="36"/>
      <c r="AJ29" s="36"/>
      <c r="AK29" s="20"/>
      <c r="AM29" s="20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3" ht="12.75" customHeight="1" x14ac:dyDescent="0.3">
      <c r="B30" s="25"/>
      <c r="C30" s="27"/>
      <c r="D30" s="27"/>
      <c r="E30" s="27"/>
      <c r="F30" s="44"/>
      <c r="G30" s="45"/>
      <c r="H30" s="27"/>
      <c r="I30" s="27"/>
      <c r="J30" s="27"/>
      <c r="K30" s="44"/>
      <c r="L30" s="45"/>
      <c r="M30" s="27"/>
      <c r="N30" s="27"/>
      <c r="O30" s="27"/>
      <c r="P30" s="27"/>
      <c r="Q30" s="27"/>
      <c r="R30" s="29"/>
      <c r="S30" s="8"/>
      <c r="T30" s="8"/>
      <c r="U30" s="47"/>
      <c r="V30" s="49"/>
      <c r="W30" s="47"/>
      <c r="X30" s="49"/>
      <c r="Y30" s="47"/>
      <c r="Z30" s="49"/>
      <c r="AA30" s="47"/>
      <c r="AB30" s="49"/>
      <c r="AC30" s="47"/>
      <c r="AD30" s="49"/>
      <c r="AE30" s="36"/>
      <c r="AF30" s="36"/>
      <c r="AG30" s="36"/>
      <c r="AH30" s="36"/>
      <c r="AI30" s="36"/>
      <c r="AJ30" s="36"/>
      <c r="AK30" s="20"/>
      <c r="AM30" s="20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2:53" ht="12.75" customHeight="1" x14ac:dyDescent="0.3">
      <c r="B31" s="25"/>
      <c r="C31" s="27"/>
      <c r="D31" s="27"/>
      <c r="E31" s="27"/>
      <c r="F31" s="44"/>
      <c r="G31" s="45"/>
      <c r="H31" s="27"/>
      <c r="I31" s="27"/>
      <c r="J31" s="27"/>
      <c r="K31" s="44"/>
      <c r="L31" s="45"/>
      <c r="M31" s="27"/>
      <c r="N31" s="27"/>
      <c r="O31" s="27"/>
      <c r="P31" s="27"/>
      <c r="Q31" s="27"/>
      <c r="R31" s="29"/>
      <c r="S31" s="8"/>
      <c r="T31" s="8"/>
      <c r="U31" s="47"/>
      <c r="V31" s="49"/>
      <c r="W31" s="47"/>
      <c r="X31" s="49"/>
      <c r="Y31" s="47"/>
      <c r="Z31" s="49"/>
      <c r="AA31" s="47"/>
      <c r="AB31" s="49"/>
      <c r="AC31" s="47"/>
      <c r="AD31" s="49"/>
      <c r="AE31" s="36"/>
      <c r="AF31" s="36"/>
      <c r="AG31" s="36"/>
      <c r="AH31" s="36"/>
      <c r="AI31" s="36"/>
      <c r="AJ31" s="36"/>
      <c r="AK31" s="20"/>
      <c r="AM31" s="20"/>
      <c r="AR31" s="19"/>
      <c r="AS31" s="19"/>
      <c r="AT31" s="19"/>
      <c r="AU31" s="19"/>
      <c r="AV31" s="19"/>
      <c r="AW31" s="19"/>
      <c r="AX31" s="19"/>
      <c r="AY31" s="19"/>
      <c r="AZ31" s="19"/>
      <c r="BA31" s="19"/>
    </row>
    <row r="32" spans="2:53" ht="12.75" customHeight="1" x14ac:dyDescent="0.3">
      <c r="B32" s="25"/>
      <c r="C32" s="27"/>
      <c r="D32" s="27"/>
      <c r="E32" s="27"/>
      <c r="F32" s="44"/>
      <c r="G32" s="45"/>
      <c r="H32" s="27"/>
      <c r="I32" s="27"/>
      <c r="J32" s="27"/>
      <c r="K32" s="44"/>
      <c r="L32" s="45"/>
      <c r="M32" s="27"/>
      <c r="N32" s="27"/>
      <c r="O32" s="27"/>
      <c r="P32" s="27"/>
      <c r="Q32" s="27"/>
      <c r="R32" s="29"/>
      <c r="S32" s="8"/>
      <c r="T32" s="8"/>
      <c r="U32" s="47"/>
      <c r="V32" s="49"/>
      <c r="W32" s="47"/>
      <c r="X32" s="49"/>
      <c r="Y32" s="47"/>
      <c r="Z32" s="49"/>
      <c r="AA32" s="47"/>
      <c r="AB32" s="49"/>
      <c r="AC32" s="47"/>
      <c r="AD32" s="49"/>
      <c r="AE32" s="36"/>
      <c r="AF32" s="36"/>
      <c r="AG32" s="36"/>
      <c r="AH32" s="36"/>
      <c r="AI32" s="36"/>
      <c r="AJ32" s="36"/>
      <c r="AK32" s="20"/>
      <c r="AM32" s="20"/>
      <c r="AR32" s="19"/>
      <c r="AS32" s="19"/>
      <c r="AT32" s="19"/>
      <c r="AU32" s="19"/>
      <c r="AV32" s="19"/>
      <c r="AW32" s="19"/>
      <c r="AX32" s="19"/>
      <c r="AY32" s="19"/>
      <c r="AZ32" s="19"/>
      <c r="BA32" s="19"/>
    </row>
    <row r="33" spans="1:70" ht="12.75" customHeight="1" x14ac:dyDescent="0.3">
      <c r="B33" s="25"/>
      <c r="C33" s="27"/>
      <c r="D33" s="27"/>
      <c r="E33" s="27"/>
      <c r="F33" s="44"/>
      <c r="G33" s="45"/>
      <c r="H33" s="27"/>
      <c r="I33" s="27"/>
      <c r="J33" s="27"/>
      <c r="K33" s="44"/>
      <c r="L33" s="45"/>
      <c r="M33" s="27"/>
      <c r="N33" s="27"/>
      <c r="O33" s="27"/>
      <c r="P33" s="27"/>
      <c r="Q33" s="27"/>
      <c r="R33" s="29"/>
      <c r="S33" s="8"/>
      <c r="T33" s="8"/>
      <c r="U33" s="47"/>
      <c r="V33" s="49"/>
      <c r="W33" s="47"/>
      <c r="X33" s="49"/>
      <c r="Y33" s="47"/>
      <c r="Z33" s="49"/>
      <c r="AA33" s="47"/>
      <c r="AB33" s="49"/>
      <c r="AC33" s="47"/>
      <c r="AD33" s="49"/>
      <c r="AE33" s="8"/>
      <c r="AF33" s="8">
        <v>1</v>
      </c>
      <c r="AG33" s="8"/>
      <c r="AH33" s="8"/>
      <c r="AI33" s="8"/>
      <c r="AJ33" s="8"/>
      <c r="AK33" s="20"/>
      <c r="AM33" s="20"/>
      <c r="AR33" s="19"/>
      <c r="AS33" s="19"/>
      <c r="AT33" s="19"/>
      <c r="AU33" s="19"/>
      <c r="AV33" s="19"/>
      <c r="AW33" s="19"/>
      <c r="AX33" s="19"/>
      <c r="AY33" s="19"/>
      <c r="AZ33" s="19"/>
      <c r="BA33" s="19"/>
    </row>
    <row r="34" spans="1:70" ht="12.75" customHeight="1" x14ac:dyDescent="0.3">
      <c r="B34" s="25"/>
      <c r="C34" s="27"/>
      <c r="D34" s="27"/>
      <c r="E34" s="27"/>
      <c r="F34" s="44"/>
      <c r="G34" s="45"/>
      <c r="H34" s="27"/>
      <c r="I34" s="27"/>
      <c r="J34" s="27"/>
      <c r="K34" s="44"/>
      <c r="L34" s="45"/>
      <c r="M34" s="27"/>
      <c r="N34" s="27"/>
      <c r="O34" s="27"/>
      <c r="P34" s="27"/>
      <c r="Q34" s="27"/>
      <c r="R34" s="29"/>
      <c r="S34" s="8"/>
      <c r="T34" s="8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8"/>
      <c r="AF34" s="8"/>
      <c r="AG34" s="8"/>
      <c r="AH34" s="8"/>
      <c r="AI34" s="8"/>
      <c r="AJ34" s="8"/>
      <c r="AK34" s="20"/>
      <c r="AM34" s="20"/>
      <c r="AR34" s="19"/>
      <c r="AS34" s="19"/>
      <c r="AT34" s="19"/>
      <c r="AU34" s="19"/>
      <c r="AV34" s="19"/>
      <c r="AW34" s="19"/>
      <c r="AX34" s="19"/>
      <c r="AY34" s="19"/>
      <c r="AZ34" s="19"/>
      <c r="BA34" s="19"/>
    </row>
    <row r="35" spans="1:70" ht="12.75" customHeight="1" x14ac:dyDescent="0.3">
      <c r="B35" s="25"/>
      <c r="C35" s="27"/>
      <c r="D35" s="27"/>
      <c r="E35" s="27"/>
      <c r="F35" s="44"/>
      <c r="G35" s="45"/>
      <c r="H35" s="27"/>
      <c r="I35" s="27"/>
      <c r="J35" s="27"/>
      <c r="K35" s="44"/>
      <c r="L35" s="45"/>
      <c r="M35" s="27"/>
      <c r="N35" s="27"/>
      <c r="O35" s="27"/>
      <c r="P35" s="27"/>
      <c r="Q35" s="27"/>
      <c r="R35" s="29"/>
      <c r="S35" s="8"/>
      <c r="T35" s="8"/>
      <c r="U35" s="50"/>
      <c r="V35" s="32"/>
      <c r="W35" s="50"/>
      <c r="X35" s="32"/>
      <c r="Y35" s="50"/>
      <c r="Z35" s="32"/>
      <c r="AA35" s="50"/>
      <c r="AB35" s="32"/>
      <c r="AC35" s="50"/>
      <c r="AD35" s="32"/>
      <c r="AE35" s="8"/>
      <c r="AF35" s="8"/>
      <c r="AG35" s="8"/>
      <c r="AH35" s="8"/>
      <c r="AI35" s="8"/>
      <c r="AJ35" s="8"/>
      <c r="AK35" s="20"/>
      <c r="AM35" s="20"/>
      <c r="AR35" s="19"/>
      <c r="AS35" s="19"/>
      <c r="AT35" s="19"/>
      <c r="AU35" s="19"/>
      <c r="AV35" s="19"/>
      <c r="AW35" s="19"/>
      <c r="AX35" s="19"/>
      <c r="AY35" s="19"/>
      <c r="AZ35" s="19"/>
      <c r="BA35" s="19"/>
    </row>
    <row r="36" spans="1:70" ht="12.75" customHeight="1" x14ac:dyDescent="0.3">
      <c r="B36" s="25"/>
      <c r="C36" s="27"/>
      <c r="D36" s="27"/>
      <c r="E36" s="27"/>
      <c r="F36" s="44"/>
      <c r="G36" s="45"/>
      <c r="H36" s="27"/>
      <c r="I36" s="27"/>
      <c r="J36" s="27"/>
      <c r="K36" s="44"/>
      <c r="L36" s="45"/>
      <c r="M36" s="27"/>
      <c r="N36" s="27"/>
      <c r="O36" s="27"/>
      <c r="P36" s="27"/>
      <c r="Q36" s="27"/>
      <c r="R36" s="29"/>
      <c r="S36" s="8"/>
      <c r="T36" s="8"/>
      <c r="U36" s="50"/>
      <c r="V36" s="32"/>
      <c r="W36" s="50"/>
      <c r="X36" s="32"/>
      <c r="Y36" s="50"/>
      <c r="Z36" s="32"/>
      <c r="AA36" s="50"/>
      <c r="AB36" s="32"/>
      <c r="AC36" s="50"/>
      <c r="AD36" s="32"/>
      <c r="AE36" s="8"/>
      <c r="AF36" s="8"/>
      <c r="AG36" s="8"/>
      <c r="AH36" s="8"/>
      <c r="AI36" s="8"/>
      <c r="AJ36" s="8"/>
      <c r="AK36" s="20"/>
      <c r="AM36" s="20"/>
      <c r="AR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20"/>
      <c r="BK36" s="20"/>
      <c r="BL36" s="20"/>
      <c r="BM36" s="21"/>
      <c r="BN36" s="21"/>
      <c r="BO36" s="21"/>
      <c r="BP36" s="21"/>
      <c r="BQ36" s="21"/>
      <c r="BR36" s="21"/>
    </row>
    <row r="37" spans="1:70" ht="12.75" customHeight="1" x14ac:dyDescent="0.3">
      <c r="B37" s="25"/>
      <c r="C37" s="27"/>
      <c r="D37" s="27"/>
      <c r="E37" s="27"/>
      <c r="F37" s="44"/>
      <c r="G37" s="45"/>
      <c r="H37" s="27"/>
      <c r="I37" s="27"/>
      <c r="J37" s="27"/>
      <c r="K37" s="44"/>
      <c r="L37" s="45"/>
      <c r="M37" s="27"/>
      <c r="N37" s="27"/>
      <c r="O37" s="27"/>
      <c r="P37" s="27"/>
      <c r="Q37" s="27"/>
      <c r="R37" s="29"/>
      <c r="S37" s="8"/>
      <c r="T37" s="8"/>
      <c r="U37" s="36"/>
      <c r="V37" s="8"/>
      <c r="W37" s="8"/>
      <c r="X37" s="8"/>
      <c r="Y37" s="8"/>
      <c r="Z37" s="8"/>
      <c r="AA37" s="36"/>
      <c r="AB37" s="36"/>
      <c r="AC37" s="8"/>
      <c r="AD37" s="8"/>
      <c r="AE37" s="8"/>
      <c r="AF37" s="8"/>
      <c r="AG37" s="8"/>
      <c r="AH37" s="8"/>
      <c r="AI37" s="8"/>
      <c r="AJ37" s="8"/>
      <c r="AK37" s="20"/>
      <c r="AM37" s="20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20"/>
      <c r="BK37" s="20"/>
      <c r="BL37" s="20"/>
      <c r="BM37" s="21"/>
      <c r="BN37" s="21"/>
      <c r="BO37" s="21"/>
      <c r="BP37" s="21"/>
      <c r="BQ37" s="21"/>
      <c r="BR37" s="21"/>
    </row>
    <row r="38" spans="1:70" ht="12.75" customHeight="1" x14ac:dyDescent="0.3">
      <c r="B38" s="25"/>
      <c r="C38" s="27"/>
      <c r="D38" s="27"/>
      <c r="E38" s="27"/>
      <c r="F38" s="44"/>
      <c r="G38" s="45"/>
      <c r="H38" s="27"/>
      <c r="I38" s="27"/>
      <c r="J38" s="27"/>
      <c r="K38" s="44"/>
      <c r="L38" s="45"/>
      <c r="M38" s="27"/>
      <c r="N38" s="27"/>
      <c r="O38" s="27"/>
      <c r="P38" s="27"/>
      <c r="Q38" s="27"/>
      <c r="R38" s="29"/>
      <c r="S38" s="8"/>
      <c r="T38" s="8"/>
      <c r="U38" s="36"/>
      <c r="V38" s="8"/>
      <c r="W38" s="8"/>
      <c r="X38" s="8"/>
      <c r="Y38" s="8"/>
      <c r="Z38" s="8"/>
      <c r="AA38" s="36"/>
      <c r="AB38" s="36"/>
      <c r="AC38" s="8"/>
      <c r="AD38" s="8"/>
      <c r="AE38" s="8"/>
      <c r="AF38" s="8"/>
      <c r="AG38" s="8"/>
      <c r="AH38" s="8"/>
      <c r="AI38" s="8"/>
      <c r="AJ38" s="8"/>
      <c r="AK38" s="20"/>
      <c r="AM38" s="20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20"/>
      <c r="BK38" s="20"/>
      <c r="BL38" s="20"/>
      <c r="BM38" s="21"/>
      <c r="BN38" s="21"/>
      <c r="BO38" s="21"/>
      <c r="BP38" s="21"/>
      <c r="BQ38" s="21"/>
      <c r="BR38" s="21"/>
    </row>
    <row r="39" spans="1:70" ht="12.75" customHeight="1" x14ac:dyDescent="0.3">
      <c r="B39" s="25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9"/>
      <c r="S39" s="8"/>
      <c r="T39" s="8"/>
      <c r="U39" s="36"/>
      <c r="V39" s="8"/>
      <c r="W39" s="8"/>
      <c r="X39" s="8"/>
      <c r="Y39" s="8"/>
      <c r="Z39" s="8"/>
      <c r="AA39" s="36"/>
      <c r="AB39" s="36"/>
      <c r="AC39" s="8"/>
      <c r="AD39" s="8"/>
      <c r="AE39" s="8"/>
      <c r="AF39" s="8"/>
      <c r="AG39" s="8"/>
      <c r="AH39" s="8"/>
      <c r="AI39" s="8"/>
      <c r="AJ39" s="8"/>
      <c r="AK39" s="20"/>
      <c r="AM39" s="20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20"/>
      <c r="BK39" s="20"/>
      <c r="BL39" s="20"/>
      <c r="BM39" s="21"/>
      <c r="BN39" s="21"/>
      <c r="BO39" s="21"/>
      <c r="BP39" s="21"/>
      <c r="BQ39" s="21"/>
      <c r="BR39" s="21"/>
    </row>
    <row r="40" spans="1:70" ht="14.25" customHeight="1" thickBot="1" x14ac:dyDescent="0.35">
      <c r="B40" s="51"/>
      <c r="C40" s="52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52"/>
      <c r="O40" s="52"/>
      <c r="P40" s="52"/>
      <c r="Q40" s="52"/>
      <c r="R40" s="53"/>
      <c r="S40" s="8"/>
      <c r="T40" s="8"/>
      <c r="U40" s="36"/>
      <c r="V40" s="8"/>
      <c r="W40" s="8"/>
      <c r="X40" s="8"/>
      <c r="Y40" s="8"/>
      <c r="Z40" s="8"/>
      <c r="AA40" s="36"/>
      <c r="AB40" s="36"/>
      <c r="AC40" s="8"/>
      <c r="AD40" s="8"/>
      <c r="AE40" s="8"/>
      <c r="AF40" s="8"/>
      <c r="AG40" s="8"/>
      <c r="AH40" s="8"/>
      <c r="AI40" s="8"/>
      <c r="AJ40" s="8"/>
      <c r="AK40" s="20"/>
      <c r="AM40" s="20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20"/>
      <c r="BK40" s="20"/>
      <c r="BL40" s="20"/>
      <c r="BM40" s="21"/>
      <c r="BN40" s="21"/>
      <c r="BO40" s="21"/>
      <c r="BP40" s="21"/>
      <c r="BQ40" s="21"/>
      <c r="BR40" s="21"/>
    </row>
    <row r="41" spans="1:70" ht="11.25" customHeight="1" x14ac:dyDescent="0.3">
      <c r="S41" s="20"/>
      <c r="T41" s="20"/>
      <c r="V41" s="20"/>
      <c r="W41" s="20"/>
      <c r="X41" s="20"/>
      <c r="Y41" s="20"/>
      <c r="Z41" s="20"/>
      <c r="AC41" s="20"/>
      <c r="AD41" s="20"/>
      <c r="AE41" s="20"/>
      <c r="AF41" s="20"/>
      <c r="AG41" s="20"/>
      <c r="AH41" s="20"/>
      <c r="AI41" s="20"/>
      <c r="AJ41" s="20"/>
      <c r="AK41" s="20"/>
      <c r="AM41" s="20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20"/>
      <c r="BK41" s="20"/>
      <c r="BL41" s="20"/>
      <c r="BM41" s="21"/>
      <c r="BN41" s="21"/>
      <c r="BO41" s="21"/>
      <c r="BP41" s="21"/>
      <c r="BQ41" s="21"/>
      <c r="BR41" s="21"/>
    </row>
    <row r="42" spans="1:70" ht="11.25" customHeight="1" x14ac:dyDescent="0.3">
      <c r="A42" s="54"/>
      <c r="B42" s="124" t="s">
        <v>178</v>
      </c>
      <c r="C42" s="124" t="s">
        <v>179</v>
      </c>
      <c r="D42" s="8"/>
      <c r="E42" s="8"/>
      <c r="F42" s="20"/>
      <c r="G42" s="20"/>
      <c r="H42" s="20"/>
      <c r="I42" s="20"/>
      <c r="J42" s="20"/>
      <c r="L42" s="20"/>
      <c r="M42" s="20"/>
      <c r="N42" s="20"/>
      <c r="O42" s="20"/>
      <c r="P42" s="20"/>
      <c r="Q42" s="20"/>
      <c r="S42" s="20"/>
      <c r="T42" s="20"/>
      <c r="V42" s="20"/>
      <c r="W42" s="20"/>
      <c r="X42" s="20"/>
      <c r="Y42" s="20"/>
      <c r="Z42" s="20"/>
      <c r="AC42" s="20"/>
      <c r="AD42" s="20"/>
      <c r="AE42" s="20"/>
      <c r="AF42" s="20"/>
      <c r="AG42" s="20"/>
      <c r="AH42" s="20"/>
      <c r="AI42" s="20"/>
      <c r="AJ42" s="20"/>
      <c r="AK42" s="20"/>
      <c r="AM42" s="20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20"/>
      <c r="BK42" s="20"/>
      <c r="BL42" s="20"/>
      <c r="BM42" s="21"/>
      <c r="BN42" s="21"/>
      <c r="BO42" s="21"/>
      <c r="BP42" s="21"/>
      <c r="BQ42" s="21"/>
      <c r="BR42" s="21"/>
    </row>
    <row r="43" spans="1:70" ht="11.25" customHeight="1" x14ac:dyDescent="0.3">
      <c r="A43" s="54"/>
      <c r="B43" s="13">
        <v>1</v>
      </c>
      <c r="C43" s="14" t="s">
        <v>94</v>
      </c>
      <c r="D43" s="8"/>
      <c r="E43" s="8"/>
      <c r="F43" s="20"/>
      <c r="G43" s="20"/>
      <c r="H43" s="20"/>
      <c r="I43" s="20"/>
      <c r="J43" s="20"/>
      <c r="K43" s="8" t="s">
        <v>160</v>
      </c>
      <c r="L43" s="20"/>
      <c r="M43" s="20"/>
      <c r="N43" s="20"/>
      <c r="O43" s="20"/>
      <c r="P43" s="20"/>
      <c r="Q43" s="20"/>
      <c r="S43" s="20"/>
      <c r="T43" s="20"/>
      <c r="V43" s="20"/>
      <c r="W43" s="20"/>
      <c r="X43" s="20"/>
      <c r="Y43" s="20"/>
      <c r="Z43" s="20"/>
      <c r="AC43" s="20"/>
      <c r="AD43" s="20"/>
      <c r="AE43" s="20"/>
      <c r="AF43" s="20"/>
      <c r="AG43" s="20"/>
      <c r="AH43" s="20"/>
      <c r="AI43" s="20"/>
      <c r="AJ43" s="20"/>
      <c r="AK43" s="20"/>
      <c r="AM43" s="20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20"/>
      <c r="BK43" s="20"/>
      <c r="BL43" s="20"/>
      <c r="BM43" s="21"/>
      <c r="BN43" s="21"/>
      <c r="BO43" s="21"/>
      <c r="BP43" s="21"/>
      <c r="BQ43" s="21"/>
      <c r="BR43" s="21"/>
    </row>
    <row r="44" spans="1:70" ht="11.25" customHeight="1" x14ac:dyDescent="0.3">
      <c r="A44" s="54"/>
      <c r="B44" s="13">
        <v>2</v>
      </c>
      <c r="C44" s="14" t="s">
        <v>0</v>
      </c>
      <c r="D44" s="8"/>
      <c r="E44" s="8"/>
      <c r="F44" s="20"/>
      <c r="G44" s="20"/>
      <c r="H44" s="20"/>
      <c r="I44" s="20"/>
      <c r="J44" s="20"/>
      <c r="K44" s="8" t="s">
        <v>119</v>
      </c>
      <c r="L44" s="20"/>
      <c r="M44" s="20"/>
      <c r="N44" s="20"/>
      <c r="O44" s="20"/>
      <c r="P44" s="20"/>
      <c r="Q44" s="20"/>
      <c r="S44" s="20"/>
      <c r="T44" s="20"/>
      <c r="V44" s="20"/>
      <c r="W44" s="20"/>
      <c r="X44" s="20"/>
      <c r="Y44" s="20"/>
      <c r="Z44" s="20"/>
      <c r="AC44" s="20"/>
      <c r="AD44" s="20"/>
      <c r="AE44" s="20"/>
      <c r="AF44" s="20"/>
      <c r="AG44" s="20"/>
      <c r="AH44" s="20"/>
      <c r="AI44" s="20"/>
      <c r="AJ44" s="20"/>
      <c r="AK44" s="20"/>
      <c r="AM44" s="20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20"/>
      <c r="BK44" s="20"/>
      <c r="BL44" s="20"/>
      <c r="BM44" s="21"/>
      <c r="BN44" s="21"/>
      <c r="BO44" s="21"/>
      <c r="BP44" s="21"/>
      <c r="BQ44" s="21"/>
      <c r="BR44" s="21"/>
    </row>
    <row r="45" spans="1:70" ht="11.25" customHeight="1" x14ac:dyDescent="0.3">
      <c r="A45" s="54"/>
      <c r="B45" s="13">
        <v>3</v>
      </c>
      <c r="C45" s="14" t="s">
        <v>1</v>
      </c>
      <c r="D45" s="8"/>
      <c r="E45" s="8"/>
      <c r="F45" s="20"/>
      <c r="G45" s="20"/>
      <c r="H45" s="20"/>
      <c r="I45" s="20"/>
      <c r="J45" s="20"/>
      <c r="K45" s="8" t="s">
        <v>120</v>
      </c>
      <c r="L45" s="20"/>
      <c r="M45" s="20"/>
      <c r="N45" s="20"/>
      <c r="O45" s="20"/>
      <c r="P45" s="20"/>
      <c r="Q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M45" s="20"/>
      <c r="AR45" s="19"/>
      <c r="AS45" s="19"/>
      <c r="AT45" s="19"/>
      <c r="AU45" s="19"/>
      <c r="AV45" s="19"/>
      <c r="AW45" s="19"/>
      <c r="AX45" s="19"/>
      <c r="AY45" s="19"/>
      <c r="AZ45" s="19"/>
      <c r="BA45" s="19"/>
    </row>
    <row r="46" spans="1:70" ht="11.25" customHeight="1" x14ac:dyDescent="0.3">
      <c r="A46" s="54"/>
      <c r="B46" s="13">
        <v>4</v>
      </c>
      <c r="C46" s="14" t="s">
        <v>90</v>
      </c>
      <c r="D46" s="8"/>
      <c r="E46" s="8"/>
      <c r="F46" s="20"/>
      <c r="G46" s="20"/>
      <c r="H46" s="20"/>
      <c r="I46" s="20"/>
      <c r="J46" s="20"/>
      <c r="K46" s="8" t="s">
        <v>144</v>
      </c>
      <c r="L46" s="20"/>
      <c r="M46" s="20"/>
      <c r="N46" s="20"/>
      <c r="O46" s="20"/>
      <c r="P46" s="20"/>
      <c r="Q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M46" s="20"/>
      <c r="AR46" s="19"/>
      <c r="AS46" s="19"/>
      <c r="AT46" s="19"/>
      <c r="AU46" s="19"/>
      <c r="AV46" s="19"/>
      <c r="AW46" s="19"/>
      <c r="AX46" s="19"/>
      <c r="AY46" s="19"/>
      <c r="AZ46" s="19"/>
      <c r="BA46" s="19"/>
    </row>
    <row r="47" spans="1:70" ht="11.25" customHeight="1" x14ac:dyDescent="0.3">
      <c r="A47" s="54"/>
      <c r="B47" s="13">
        <v>5</v>
      </c>
      <c r="C47" s="14" t="s">
        <v>2</v>
      </c>
      <c r="D47" s="8"/>
      <c r="E47" s="8"/>
      <c r="F47" s="20"/>
      <c r="G47" s="20"/>
      <c r="H47" s="20"/>
      <c r="I47" s="20"/>
      <c r="J47" s="20"/>
      <c r="K47" s="8" t="s">
        <v>121</v>
      </c>
      <c r="L47" s="8" t="s">
        <v>127</v>
      </c>
      <c r="M47" s="20"/>
      <c r="N47" s="20"/>
      <c r="O47" s="20"/>
      <c r="P47" s="20"/>
      <c r="Q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M47" s="20"/>
      <c r="AR47" s="19"/>
      <c r="AS47" s="19"/>
      <c r="AT47" s="19"/>
      <c r="AU47" s="19"/>
      <c r="AV47" s="19"/>
      <c r="AW47" s="19"/>
      <c r="AX47" s="19"/>
      <c r="AY47" s="19"/>
      <c r="AZ47" s="19"/>
      <c r="BA47" s="19"/>
    </row>
    <row r="48" spans="1:70" ht="11.25" customHeight="1" x14ac:dyDescent="0.3">
      <c r="A48" s="54"/>
      <c r="B48" s="13">
        <v>6</v>
      </c>
      <c r="C48" s="14" t="s">
        <v>3</v>
      </c>
      <c r="D48" s="8"/>
      <c r="E48" s="8"/>
      <c r="F48" s="20"/>
      <c r="G48" s="20"/>
      <c r="H48" s="20"/>
      <c r="I48" s="20"/>
      <c r="J48" s="20"/>
      <c r="K48" s="8" t="s">
        <v>122</v>
      </c>
      <c r="L48" s="8" t="s">
        <v>128</v>
      </c>
      <c r="M48" s="20"/>
      <c r="N48" s="20"/>
      <c r="O48" s="20"/>
      <c r="P48" s="20"/>
      <c r="Q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M48" s="20"/>
      <c r="AR48" s="19"/>
      <c r="AS48" s="19"/>
      <c r="AT48" s="19"/>
      <c r="AU48" s="19"/>
      <c r="AV48" s="19"/>
      <c r="AW48" s="19"/>
      <c r="AX48" s="19"/>
      <c r="AY48" s="19"/>
      <c r="AZ48" s="19"/>
      <c r="BA48" s="19"/>
    </row>
    <row r="49" spans="1:53" ht="11.25" customHeight="1" x14ac:dyDescent="0.3">
      <c r="A49" s="54"/>
      <c r="B49" s="13">
        <v>7</v>
      </c>
      <c r="C49" s="14" t="s">
        <v>95</v>
      </c>
      <c r="D49" s="8"/>
      <c r="E49" s="8"/>
      <c r="F49" s="20"/>
      <c r="G49" s="20"/>
      <c r="H49" s="20"/>
      <c r="I49" s="20"/>
      <c r="J49" s="20"/>
      <c r="K49" s="36" t="s">
        <v>124</v>
      </c>
      <c r="L49" s="36" t="s">
        <v>129</v>
      </c>
      <c r="M49" s="20"/>
      <c r="N49" s="20"/>
      <c r="O49" s="20"/>
      <c r="P49" s="20"/>
      <c r="Q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M49" s="20"/>
      <c r="AR49" s="19"/>
      <c r="AS49" s="19"/>
      <c r="AT49" s="19"/>
      <c r="AU49" s="19"/>
      <c r="AV49" s="19"/>
      <c r="AW49" s="19"/>
      <c r="AX49" s="19"/>
      <c r="AY49" s="19"/>
      <c r="AZ49" s="19"/>
      <c r="BA49" s="19"/>
    </row>
    <row r="50" spans="1:53" ht="11.25" customHeight="1" x14ac:dyDescent="0.3">
      <c r="A50" s="54"/>
      <c r="B50" s="13">
        <v>8</v>
      </c>
      <c r="C50" s="14" t="s">
        <v>4</v>
      </c>
      <c r="D50" s="8"/>
      <c r="E50" s="8"/>
      <c r="F50" s="20"/>
      <c r="G50" s="20"/>
      <c r="H50" s="20"/>
      <c r="I50" s="20"/>
      <c r="J50" s="20"/>
      <c r="K50" s="36" t="s">
        <v>123</v>
      </c>
      <c r="L50" s="36" t="s">
        <v>130</v>
      </c>
      <c r="M50" s="20"/>
      <c r="N50" s="20"/>
      <c r="O50" s="20"/>
      <c r="P50" s="20"/>
      <c r="Q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M50" s="20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1:53" ht="11.25" customHeight="1" x14ac:dyDescent="0.3">
      <c r="A51" s="54"/>
      <c r="B51" s="13">
        <v>9</v>
      </c>
      <c r="C51" s="14" t="s">
        <v>102</v>
      </c>
      <c r="D51" s="8"/>
      <c r="E51" s="8"/>
      <c r="F51" s="20"/>
      <c r="G51" s="20"/>
      <c r="H51" s="20"/>
      <c r="I51" s="20"/>
      <c r="J51" s="20"/>
      <c r="K51" s="8" t="s">
        <v>125</v>
      </c>
      <c r="L51" s="8" t="s">
        <v>131</v>
      </c>
      <c r="M51" s="20"/>
      <c r="N51" s="20"/>
      <c r="O51" s="20"/>
      <c r="P51" s="20"/>
      <c r="Q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M51" s="20"/>
      <c r="AR51" s="19"/>
      <c r="AS51" s="19"/>
      <c r="AT51" s="19"/>
      <c r="AU51" s="19"/>
      <c r="AV51" s="19"/>
      <c r="AW51" s="19"/>
      <c r="AX51" s="19"/>
      <c r="AY51" s="19"/>
      <c r="AZ51" s="19"/>
      <c r="BA51" s="19"/>
    </row>
    <row r="52" spans="1:53" ht="11.25" customHeight="1" x14ac:dyDescent="0.3">
      <c r="A52" s="54"/>
      <c r="B52" s="13">
        <v>10</v>
      </c>
      <c r="C52" s="14" t="s">
        <v>5</v>
      </c>
      <c r="D52" s="8"/>
      <c r="E52" s="8"/>
      <c r="F52" s="20"/>
      <c r="G52" s="20"/>
      <c r="H52" s="20"/>
      <c r="I52" s="20"/>
      <c r="J52" s="20"/>
      <c r="K52" s="8" t="s">
        <v>126</v>
      </c>
      <c r="L52" s="8" t="s">
        <v>132</v>
      </c>
      <c r="M52" s="20"/>
      <c r="N52" s="20"/>
      <c r="O52" s="20"/>
      <c r="P52" s="20"/>
      <c r="Q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M52" s="20"/>
      <c r="AR52" s="19"/>
      <c r="AS52" s="19"/>
      <c r="AT52" s="19"/>
      <c r="AU52" s="19"/>
      <c r="AV52" s="19"/>
      <c r="AW52" s="19"/>
      <c r="AX52" s="19"/>
      <c r="AY52" s="19"/>
      <c r="AZ52" s="19"/>
      <c r="BA52" s="19"/>
    </row>
    <row r="53" spans="1:53" ht="11.25" customHeight="1" x14ac:dyDescent="0.3">
      <c r="A53" s="54"/>
      <c r="B53" s="13">
        <v>11</v>
      </c>
      <c r="C53" s="14" t="s">
        <v>6</v>
      </c>
      <c r="D53" s="8"/>
      <c r="E53" s="8"/>
      <c r="F53" s="20"/>
      <c r="G53" s="20"/>
      <c r="H53" s="20"/>
      <c r="I53" s="20"/>
      <c r="J53" s="20"/>
      <c r="K53" s="55" t="s">
        <v>107</v>
      </c>
      <c r="L53" s="55">
        <v>1</v>
      </c>
      <c r="M53" s="55" t="str">
        <f>CHOOSE(L53, L47, L48,L49,L50,L51,L52)</f>
        <v>Highest % Positive Items</v>
      </c>
      <c r="N53" s="55">
        <f>CHOOSE(L53, T5, V5,X5,Z5,AB5,AD5)</f>
        <v>7</v>
      </c>
      <c r="O53" s="56">
        <f>CHOOSE(L53, U5, W5,Y5,AA5,AC5,AE5)</f>
        <v>0.96</v>
      </c>
      <c r="P53" s="55">
        <f>CHOOSE(L53, T6, V6,X6,Z6,AB6,AD6)</f>
        <v>50</v>
      </c>
      <c r="Q53" s="56">
        <f>CHOOSE(L53, U6, W6,Y6,AA6,AC6,AE6)</f>
        <v>0.88</v>
      </c>
      <c r="R53" s="55">
        <f>CHOOSE(L53, T7, V7,X7,Z7,AB7,AD7)</f>
        <v>5</v>
      </c>
      <c r="S53" s="56">
        <f>CHOOSE(L53, U7, W7,Y7,AA7,AC7,AE7)</f>
        <v>0.88</v>
      </c>
      <c r="T53" s="55">
        <f>CHOOSE(L53, T8, V8,X8,Z8,AB8,AD8)</f>
        <v>28</v>
      </c>
      <c r="U53" s="56">
        <f>CHOOSE(L53, U8, W8,Y8,AA8,AC8,AE8)</f>
        <v>0.88</v>
      </c>
      <c r="V53" s="55">
        <f>CHOOSE(L53, T9, V9,X9,Z9,AB9,AD9)</f>
        <v>35</v>
      </c>
      <c r="W53" s="56">
        <f>CHOOSE(L53, U9, W9,Y9,AA9,AC9,AE9)</f>
        <v>0.88</v>
      </c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M53" s="20"/>
      <c r="AR53" s="19"/>
      <c r="AS53" s="19"/>
      <c r="AT53" s="19"/>
      <c r="AU53" s="19"/>
      <c r="AV53" s="19"/>
      <c r="AW53" s="19"/>
      <c r="AX53" s="19"/>
      <c r="AY53" s="19"/>
      <c r="AZ53" s="19"/>
      <c r="BA53" s="19"/>
    </row>
    <row r="54" spans="1:53" ht="11.25" customHeight="1" x14ac:dyDescent="0.3">
      <c r="A54" s="54"/>
      <c r="B54" s="13">
        <v>12</v>
      </c>
      <c r="C54" s="14" t="s">
        <v>96</v>
      </c>
      <c r="D54" s="8"/>
      <c r="E54" s="8"/>
      <c r="F54" s="20"/>
      <c r="G54" s="20"/>
      <c r="H54" s="20"/>
      <c r="I54" s="20"/>
      <c r="J54" s="20"/>
      <c r="K54" s="55" t="s">
        <v>108</v>
      </c>
      <c r="L54" s="55">
        <v>3</v>
      </c>
      <c r="M54" s="55" t="str">
        <f>CHOOSE(L54, L47, L48, L49,L50,L51,L52)</f>
        <v>Highest % Negative Items</v>
      </c>
      <c r="N54" s="55">
        <f>CHOOSE(L54, T5, V5, X5,Z5,AB5,AD5)</f>
        <v>53</v>
      </c>
      <c r="O54" s="56">
        <f>CHOOSE(L54, U5, W5, Y5,AA5,AC5,AE5)</f>
        <v>0.68</v>
      </c>
      <c r="P54" s="55">
        <f>CHOOSE(L54, T6, V6, X6,Z6,AB6,AD6)</f>
        <v>66</v>
      </c>
      <c r="Q54" s="56">
        <f>CHOOSE(L54, U6, W6, Y6,AA6,AC6,AE6)</f>
        <v>0.61</v>
      </c>
      <c r="R54" s="55">
        <f>CHOOSE(L54, T7, V7, X7,Z7,AB7,AD7)</f>
        <v>33</v>
      </c>
      <c r="S54" s="56">
        <f>CHOOSE(L54, U7, W7, Y7,AA7,AC7,AE7)</f>
        <v>0.56000000000000005</v>
      </c>
      <c r="T54" s="55">
        <f>CHOOSE(L54, T8, V8, X8,Z8,AB8,AD8)</f>
        <v>58</v>
      </c>
      <c r="U54" s="56">
        <f>CHOOSE(L54, U8, W8, Y8,AA8,AC8,AE8)</f>
        <v>0.55000000000000004</v>
      </c>
      <c r="V54" s="55">
        <f>CHOOSE(L54, T9, V9, X9,Z9,AB9,AD9)</f>
        <v>30</v>
      </c>
      <c r="W54" s="56">
        <f>CHOOSE(L54, U9, W9, Y9,AA9,AC9,AE9)</f>
        <v>0.54</v>
      </c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M54" s="20"/>
      <c r="AR54" s="19"/>
      <c r="AS54" s="19"/>
      <c r="AT54" s="19"/>
      <c r="AU54" s="19"/>
      <c r="AV54" s="19"/>
      <c r="AW54" s="19"/>
      <c r="AX54" s="19"/>
      <c r="AY54" s="19"/>
      <c r="AZ54" s="19"/>
      <c r="BA54" s="19"/>
    </row>
    <row r="55" spans="1:53" ht="11.25" customHeight="1" x14ac:dyDescent="0.3">
      <c r="A55" s="54"/>
      <c r="B55" s="13">
        <v>13</v>
      </c>
      <c r="C55" s="14" t="s">
        <v>7</v>
      </c>
      <c r="D55" s="8"/>
      <c r="E55" s="8"/>
      <c r="F55" s="20"/>
      <c r="G55" s="20"/>
      <c r="H55" s="20"/>
      <c r="I55" s="20"/>
      <c r="J55" s="20"/>
      <c r="K55" s="55"/>
      <c r="L55" s="57"/>
      <c r="M55" s="57"/>
      <c r="N55" s="57" t="str">
        <f>CONCATENATE("Q"&amp;N53)</f>
        <v>Q7</v>
      </c>
      <c r="O55" s="58" t="str">
        <f>VLOOKUP(N53, B43:C126, 2,FALSE)</f>
        <v>When needed I am willing to put in the extra effort to get a job done.</v>
      </c>
      <c r="P55" s="57" t="str">
        <f>CONCATENATE("Q"&amp;P53)</f>
        <v>Q50</v>
      </c>
      <c r="Q55" s="58" t="str">
        <f>VLOOKUP(P53,  B43:C126, 2,FALSE)</f>
        <v>In the last six months, my supervisor has talked with me about my performance.</v>
      </c>
      <c r="R55" s="57" t="str">
        <f>CONCATENATE("Q"&amp;R53)</f>
        <v>Q5</v>
      </c>
      <c r="S55" s="58" t="str">
        <f>VLOOKUP(R53, B43:C126, 2,FALSE)</f>
        <v>I like the kind of work I do.</v>
      </c>
      <c r="T55" s="57" t="str">
        <f>CONCATENATE("Q"&amp;T53)</f>
        <v>Q28</v>
      </c>
      <c r="U55" s="58" t="str">
        <f>VLOOKUP(T53,B43:C126, 2,FALSE)</f>
        <v>How would you rate the overall quality of work done by your work unit?</v>
      </c>
      <c r="V55" s="57" t="str">
        <f>CONCATENATE("Q"&amp;V53)</f>
        <v>Q35</v>
      </c>
      <c r="W55" s="58" t="str">
        <f>VLOOKUP(V53,B43:C126, 2,FALSE)</f>
        <v>Employees are protected from health and safety hazards on the job.</v>
      </c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M55" s="20"/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1:53" ht="11.25" customHeight="1" x14ac:dyDescent="0.3">
      <c r="A56" s="54"/>
      <c r="B56" s="13">
        <v>14</v>
      </c>
      <c r="C56" s="14" t="s">
        <v>103</v>
      </c>
      <c r="D56" s="8"/>
      <c r="E56" s="8"/>
      <c r="F56" s="20"/>
      <c r="G56" s="20"/>
      <c r="H56" s="20"/>
      <c r="I56" s="20"/>
      <c r="J56" s="20"/>
      <c r="K56" s="55"/>
      <c r="L56" s="57"/>
      <c r="M56" s="57"/>
      <c r="N56" s="57" t="str">
        <f>CONCATENATE("Q"&amp;N54)</f>
        <v>Q53</v>
      </c>
      <c r="O56" s="58" t="str">
        <f>VLOOKUP(N54,B43:C126, 2,FALSE)</f>
        <v>In my organization, senior leaders generate high levels of motivation and commitment in the workforce.</v>
      </c>
      <c r="P56" s="57" t="str">
        <f>CONCATENATE("Q"&amp;P54)</f>
        <v>Q66</v>
      </c>
      <c r="Q56" s="58" t="str">
        <f>VLOOKUP(P54,B43:C126, 2,FALSE)</f>
        <v>How satisfied are you with the policies and practices of your senior leaders?</v>
      </c>
      <c r="R56" s="57" t="str">
        <f>CONCATENATE("Q"&amp;R54)</f>
        <v>Q33</v>
      </c>
      <c r="S56" s="58" t="str">
        <f>VLOOKUP(R54,B43:C126, 2,FALSE)</f>
        <v>Pay raises depend on how well employees perform their jobs.</v>
      </c>
      <c r="T56" s="57" t="str">
        <f>CONCATENATE("Q"&amp;T54)</f>
        <v>Q58</v>
      </c>
      <c r="U56" s="58" t="str">
        <f>VLOOKUP(T54,B43:C126, 2,FALSE)</f>
        <v>Managers promote communication among different work units.</v>
      </c>
      <c r="V56" s="57" t="str">
        <f>CONCATENATE("Q"&amp;V54)</f>
        <v>Q30</v>
      </c>
      <c r="W56" s="58" t="str">
        <f>VLOOKUP(V54,B43:C126, 2,FALSE)</f>
        <v>Employees have a feeling of personal empowerment with respect to work processes.</v>
      </c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M56" s="20"/>
      <c r="AR56" s="19"/>
      <c r="AS56" s="19"/>
      <c r="AT56" s="19"/>
      <c r="AU56" s="19"/>
      <c r="AV56" s="19"/>
      <c r="AW56" s="19"/>
      <c r="AX56" s="19"/>
      <c r="AY56" s="19"/>
      <c r="AZ56" s="19"/>
      <c r="BA56" s="19"/>
    </row>
    <row r="57" spans="1:53" ht="11.25" customHeight="1" x14ac:dyDescent="0.3">
      <c r="A57" s="54"/>
      <c r="B57" s="13">
        <v>15</v>
      </c>
      <c r="C57" s="14" t="s">
        <v>97</v>
      </c>
      <c r="D57" s="8"/>
      <c r="E57" s="8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M57" s="20"/>
      <c r="AR57" s="19"/>
      <c r="AS57" s="19"/>
      <c r="AT57" s="19"/>
      <c r="AU57" s="19"/>
      <c r="AV57" s="19"/>
      <c r="AW57" s="19"/>
      <c r="AX57" s="19"/>
      <c r="AY57" s="19"/>
      <c r="AZ57" s="19"/>
      <c r="BA57" s="19"/>
    </row>
    <row r="58" spans="1:53" ht="11.25" customHeight="1" x14ac:dyDescent="0.3">
      <c r="A58" s="54"/>
      <c r="B58" s="13">
        <v>16</v>
      </c>
      <c r="C58" s="14" t="s">
        <v>8</v>
      </c>
      <c r="D58" s="8"/>
      <c r="E58" s="8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</row>
    <row r="59" spans="1:53" ht="11.25" customHeight="1" x14ac:dyDescent="0.3">
      <c r="A59" s="54"/>
      <c r="B59" s="13">
        <v>17</v>
      </c>
      <c r="C59" s="14" t="s">
        <v>9</v>
      </c>
      <c r="D59" s="8"/>
      <c r="E59" s="8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</row>
    <row r="60" spans="1:53" ht="11.25" customHeight="1" x14ac:dyDescent="0.3">
      <c r="A60" s="54"/>
      <c r="B60" s="13">
        <v>18</v>
      </c>
      <c r="C60" s="14" t="s">
        <v>10</v>
      </c>
      <c r="D60" s="8"/>
      <c r="E60" s="8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53" ht="11.25" customHeight="1" x14ac:dyDescent="0.3">
      <c r="A61" s="54"/>
      <c r="B61" s="13">
        <v>19</v>
      </c>
      <c r="C61" s="14" t="s">
        <v>104</v>
      </c>
      <c r="D61" s="8"/>
      <c r="E61" s="8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1:53" ht="11.25" customHeight="1" x14ac:dyDescent="0.3">
      <c r="A62" s="54"/>
      <c r="B62" s="13">
        <v>20</v>
      </c>
      <c r="C62" s="14" t="s">
        <v>11</v>
      </c>
      <c r="D62" s="8"/>
      <c r="E62" s="8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53" ht="11.25" customHeight="1" x14ac:dyDescent="0.3">
      <c r="A63" s="54"/>
      <c r="B63" s="13">
        <v>21</v>
      </c>
      <c r="C63" s="14" t="s">
        <v>12</v>
      </c>
      <c r="D63" s="8"/>
      <c r="E63" s="8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53" ht="11.25" customHeight="1" x14ac:dyDescent="0.3">
      <c r="A64" s="54"/>
      <c r="B64" s="13">
        <v>22</v>
      </c>
      <c r="C64" s="14" t="s">
        <v>13</v>
      </c>
      <c r="D64" s="8"/>
      <c r="E64" s="8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ht="11.25" customHeight="1" x14ac:dyDescent="0.3">
      <c r="A65" s="54"/>
      <c r="B65" s="13">
        <v>23</v>
      </c>
      <c r="C65" s="14" t="s">
        <v>14</v>
      </c>
      <c r="D65" s="8"/>
      <c r="E65" s="8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ht="11.25" customHeight="1" x14ac:dyDescent="0.3">
      <c r="A66" s="54"/>
      <c r="B66" s="13">
        <v>24</v>
      </c>
      <c r="C66" s="14" t="s">
        <v>15</v>
      </c>
      <c r="D66" s="8"/>
      <c r="E66" s="8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1:17" ht="11.25" customHeight="1" x14ac:dyDescent="0.3">
      <c r="A67" s="54"/>
      <c r="B67" s="13">
        <v>25</v>
      </c>
      <c r="C67" s="14" t="s">
        <v>16</v>
      </c>
      <c r="D67" s="8"/>
      <c r="E67" s="8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1:17" ht="11.25" customHeight="1" x14ac:dyDescent="0.3">
      <c r="A68" s="54"/>
      <c r="B68" s="13">
        <v>26</v>
      </c>
      <c r="C68" s="14" t="s">
        <v>98</v>
      </c>
      <c r="D68" s="8"/>
      <c r="E68" s="8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ht="11.25" customHeight="1" x14ac:dyDescent="0.3">
      <c r="A69" s="54"/>
      <c r="B69" s="13">
        <v>27</v>
      </c>
      <c r="C69" s="14" t="s">
        <v>17</v>
      </c>
      <c r="D69" s="8"/>
      <c r="E69" s="8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1:17" ht="11.25" customHeight="1" x14ac:dyDescent="0.3">
      <c r="A70" s="54"/>
      <c r="B70" s="13">
        <v>28</v>
      </c>
      <c r="C70" s="14" t="s">
        <v>18</v>
      </c>
      <c r="D70" s="8"/>
      <c r="E70" s="8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17" ht="11.25" customHeight="1" x14ac:dyDescent="0.3">
      <c r="A71" s="54"/>
      <c r="B71" s="13">
        <v>29</v>
      </c>
      <c r="C71" s="14" t="s">
        <v>19</v>
      </c>
      <c r="D71" s="8"/>
      <c r="E71" s="8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7" ht="11.25" customHeight="1" x14ac:dyDescent="0.3">
      <c r="A72" s="54"/>
      <c r="B72" s="13">
        <v>30</v>
      </c>
      <c r="C72" s="14" t="s">
        <v>20</v>
      </c>
      <c r="D72" s="8"/>
      <c r="E72" s="8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17" ht="11.25" customHeight="1" x14ac:dyDescent="0.3">
      <c r="A73" s="54"/>
      <c r="B73" s="13">
        <v>31</v>
      </c>
      <c r="C73" s="14" t="s">
        <v>21</v>
      </c>
      <c r="D73" s="8"/>
      <c r="E73" s="8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1:17" ht="11.25" customHeight="1" x14ac:dyDescent="0.3">
      <c r="A74" s="54"/>
      <c r="B74" s="13">
        <v>32</v>
      </c>
      <c r="C74" s="14" t="s">
        <v>22</v>
      </c>
      <c r="D74" s="8"/>
      <c r="E74" s="8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1:17" ht="11.25" customHeight="1" x14ac:dyDescent="0.3">
      <c r="A75" s="54"/>
      <c r="B75" s="13">
        <v>33</v>
      </c>
      <c r="C75" s="14" t="s">
        <v>23</v>
      </c>
      <c r="D75" s="8"/>
      <c r="E75" s="8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1:17" ht="11.25" customHeight="1" x14ac:dyDescent="0.3">
      <c r="A76" s="54"/>
      <c r="B76" s="13">
        <v>34</v>
      </c>
      <c r="C76" s="14" t="s">
        <v>133</v>
      </c>
      <c r="D76" s="8"/>
      <c r="E76" s="8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1:17" ht="11.25" customHeight="1" x14ac:dyDescent="0.3">
      <c r="A77" s="54"/>
      <c r="B77" s="13">
        <v>35</v>
      </c>
      <c r="C77" s="14" t="s">
        <v>99</v>
      </c>
      <c r="D77" s="8"/>
      <c r="E77" s="8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1:17" ht="11.25" customHeight="1" x14ac:dyDescent="0.3">
      <c r="A78" s="54"/>
      <c r="B78" s="13">
        <v>36</v>
      </c>
      <c r="C78" s="14" t="s">
        <v>24</v>
      </c>
      <c r="D78" s="8"/>
      <c r="E78" s="8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1:17" ht="11.25" customHeight="1" x14ac:dyDescent="0.3">
      <c r="A79" s="54"/>
      <c r="B79" s="13">
        <v>37</v>
      </c>
      <c r="C79" s="14" t="s">
        <v>25</v>
      </c>
      <c r="D79" s="8"/>
      <c r="E79" s="8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1:17" ht="11.25" customHeight="1" x14ac:dyDescent="0.3">
      <c r="A80" s="54"/>
      <c r="B80" s="13">
        <v>38</v>
      </c>
      <c r="C80" s="14" t="s">
        <v>105</v>
      </c>
      <c r="D80" s="8"/>
      <c r="E80" s="8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1:17" ht="11.25" customHeight="1" x14ac:dyDescent="0.3">
      <c r="A81" s="54"/>
      <c r="B81" s="13">
        <v>39</v>
      </c>
      <c r="C81" s="14" t="s">
        <v>26</v>
      </c>
      <c r="D81" s="8"/>
      <c r="E81" s="8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</row>
    <row r="82" spans="1:17" ht="11.25" customHeight="1" x14ac:dyDescent="0.3">
      <c r="A82" s="54"/>
      <c r="B82" s="13">
        <v>40</v>
      </c>
      <c r="C82" s="14" t="s">
        <v>27</v>
      </c>
      <c r="D82" s="8"/>
      <c r="E82" s="8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  <row r="83" spans="1:17" ht="11.25" customHeight="1" x14ac:dyDescent="0.3">
      <c r="A83" s="54"/>
      <c r="B83" s="13">
        <v>41</v>
      </c>
      <c r="C83" s="14" t="s">
        <v>28</v>
      </c>
      <c r="D83" s="8"/>
      <c r="E83" s="8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</row>
    <row r="84" spans="1:17" ht="11.25" customHeight="1" x14ac:dyDescent="0.3">
      <c r="A84" s="54"/>
      <c r="B84" s="13">
        <v>42</v>
      </c>
      <c r="C84" s="14" t="s">
        <v>100</v>
      </c>
      <c r="D84" s="8"/>
      <c r="E84" s="8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</row>
    <row r="85" spans="1:17" ht="11.25" customHeight="1" x14ac:dyDescent="0.3">
      <c r="A85" s="54"/>
      <c r="B85" s="13">
        <v>43</v>
      </c>
      <c r="C85" s="14" t="s">
        <v>29</v>
      </c>
      <c r="D85" s="8"/>
      <c r="E85" s="8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</row>
    <row r="86" spans="1:17" ht="11.25" customHeight="1" x14ac:dyDescent="0.3">
      <c r="A86" s="54"/>
      <c r="B86" s="13">
        <v>44</v>
      </c>
      <c r="C86" s="14" t="s">
        <v>30</v>
      </c>
      <c r="D86" s="8"/>
      <c r="E86" s="8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7" spans="1:17" ht="11.25" customHeight="1" x14ac:dyDescent="0.3">
      <c r="A87" s="54"/>
      <c r="B87" s="13">
        <v>45</v>
      </c>
      <c r="C87" s="14" t="s">
        <v>31</v>
      </c>
      <c r="D87" s="8"/>
      <c r="E87" s="8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</row>
    <row r="88" spans="1:17" ht="11.25" customHeight="1" x14ac:dyDescent="0.3">
      <c r="A88" s="54"/>
      <c r="B88" s="13">
        <v>46</v>
      </c>
      <c r="C88" s="14" t="s">
        <v>32</v>
      </c>
      <c r="D88" s="8"/>
      <c r="E88" s="8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</row>
    <row r="89" spans="1:17" ht="11.25" customHeight="1" x14ac:dyDescent="0.3">
      <c r="A89" s="54"/>
      <c r="B89" s="13">
        <v>47</v>
      </c>
      <c r="C89" s="14" t="s">
        <v>33</v>
      </c>
      <c r="D89" s="8"/>
      <c r="E89" s="8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</row>
    <row r="90" spans="1:17" ht="11.25" customHeight="1" x14ac:dyDescent="0.3">
      <c r="A90" s="54"/>
      <c r="B90" s="13">
        <v>48</v>
      </c>
      <c r="C90" s="14" t="s">
        <v>34</v>
      </c>
      <c r="D90" s="8"/>
      <c r="E90" s="8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</row>
    <row r="91" spans="1:17" ht="11.25" customHeight="1" x14ac:dyDescent="0.3">
      <c r="A91" s="54"/>
      <c r="B91" s="13">
        <v>49</v>
      </c>
      <c r="C91" s="14" t="s">
        <v>91</v>
      </c>
      <c r="D91" s="8"/>
      <c r="E91" s="8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</row>
    <row r="92" spans="1:17" ht="11.25" customHeight="1" x14ac:dyDescent="0.3">
      <c r="A92" s="54"/>
      <c r="B92" s="13">
        <v>50</v>
      </c>
      <c r="C92" s="14" t="s">
        <v>35</v>
      </c>
      <c r="D92" s="8"/>
      <c r="E92" s="8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  <row r="93" spans="1:17" ht="11.25" customHeight="1" x14ac:dyDescent="0.3">
      <c r="A93" s="54"/>
      <c r="B93" s="13">
        <v>51</v>
      </c>
      <c r="C93" s="14" t="s">
        <v>36</v>
      </c>
      <c r="D93" s="8"/>
      <c r="E93" s="8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</row>
    <row r="94" spans="1:17" ht="11.25" customHeight="1" x14ac:dyDescent="0.3">
      <c r="A94" s="54"/>
      <c r="B94" s="13">
        <v>52</v>
      </c>
      <c r="C94" s="14" t="s">
        <v>37</v>
      </c>
      <c r="D94" s="8"/>
      <c r="E94" s="8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</row>
    <row r="95" spans="1:17" ht="11.25" customHeight="1" x14ac:dyDescent="0.3">
      <c r="A95" s="54"/>
      <c r="B95" s="13">
        <v>53</v>
      </c>
      <c r="C95" s="14" t="s">
        <v>38</v>
      </c>
      <c r="D95" s="8"/>
      <c r="E95" s="8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</row>
    <row r="96" spans="1:17" ht="11.25" customHeight="1" x14ac:dyDescent="0.3">
      <c r="A96" s="54"/>
      <c r="B96" s="13">
        <v>54</v>
      </c>
      <c r="C96" s="14" t="s">
        <v>39</v>
      </c>
      <c r="D96" s="8"/>
      <c r="E96" s="8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</row>
    <row r="97" spans="1:17" ht="11.25" customHeight="1" x14ac:dyDescent="0.3">
      <c r="A97" s="54"/>
      <c r="B97" s="13">
        <v>55</v>
      </c>
      <c r="C97" s="14" t="s">
        <v>40</v>
      </c>
      <c r="D97" s="8"/>
      <c r="E97" s="8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</row>
    <row r="98" spans="1:17" ht="11.25" customHeight="1" x14ac:dyDescent="0.3">
      <c r="A98" s="54"/>
      <c r="B98" s="13">
        <v>56</v>
      </c>
      <c r="C98" s="14" t="s">
        <v>41</v>
      </c>
      <c r="D98" s="8"/>
      <c r="E98" s="8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</row>
    <row r="99" spans="1:17" ht="11.25" customHeight="1" x14ac:dyDescent="0.3">
      <c r="A99" s="54"/>
      <c r="B99" s="13">
        <v>57</v>
      </c>
      <c r="C99" s="14" t="s">
        <v>42</v>
      </c>
      <c r="D99" s="8"/>
      <c r="E99" s="8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</row>
    <row r="100" spans="1:17" ht="11.25" customHeight="1" x14ac:dyDescent="0.3">
      <c r="A100" s="54"/>
      <c r="B100" s="13">
        <v>58</v>
      </c>
      <c r="C100" s="14" t="s">
        <v>106</v>
      </c>
      <c r="D100" s="8"/>
      <c r="E100" s="8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1:17" ht="11.25" customHeight="1" x14ac:dyDescent="0.3">
      <c r="A101" s="54"/>
      <c r="B101" s="13">
        <v>59</v>
      </c>
      <c r="C101" s="14" t="s">
        <v>43</v>
      </c>
      <c r="D101" s="8"/>
      <c r="E101" s="8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1:17" ht="11.25" customHeight="1" x14ac:dyDescent="0.3">
      <c r="A102" s="54"/>
      <c r="B102" s="13">
        <v>60</v>
      </c>
      <c r="C102" s="14" t="s">
        <v>44</v>
      </c>
      <c r="D102" s="8"/>
      <c r="E102" s="8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1:17" ht="11.25" customHeight="1" x14ac:dyDescent="0.3">
      <c r="A103" s="54"/>
      <c r="B103" s="13">
        <v>61</v>
      </c>
      <c r="C103" s="14" t="s">
        <v>101</v>
      </c>
      <c r="D103" s="8"/>
      <c r="E103" s="8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</row>
    <row r="104" spans="1:17" ht="11.25" customHeight="1" x14ac:dyDescent="0.3">
      <c r="A104" s="54"/>
      <c r="B104" s="13">
        <v>62</v>
      </c>
      <c r="C104" s="14" t="s">
        <v>45</v>
      </c>
      <c r="D104" s="8"/>
      <c r="E104" s="8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</row>
    <row r="105" spans="1:17" ht="11.25" customHeight="1" x14ac:dyDescent="0.3">
      <c r="A105" s="54"/>
      <c r="B105" s="13">
        <v>63</v>
      </c>
      <c r="C105" s="14" t="s">
        <v>46</v>
      </c>
      <c r="D105" s="8"/>
      <c r="E105" s="8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</row>
    <row r="106" spans="1:17" ht="11.25" customHeight="1" x14ac:dyDescent="0.3">
      <c r="A106" s="54"/>
      <c r="B106" s="13">
        <v>64</v>
      </c>
      <c r="C106" s="14" t="s">
        <v>47</v>
      </c>
      <c r="D106" s="8"/>
      <c r="E106" s="8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</row>
    <row r="107" spans="1:17" ht="11.25" customHeight="1" x14ac:dyDescent="0.3">
      <c r="A107" s="54"/>
      <c r="B107" s="13">
        <v>65</v>
      </c>
      <c r="C107" s="14" t="s">
        <v>48</v>
      </c>
      <c r="D107" s="8"/>
      <c r="E107" s="8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</row>
    <row r="108" spans="1:17" ht="11.25" customHeight="1" x14ac:dyDescent="0.3">
      <c r="A108" s="54"/>
      <c r="B108" s="13">
        <v>66</v>
      </c>
      <c r="C108" s="14" t="s">
        <v>49</v>
      </c>
      <c r="D108" s="8"/>
      <c r="E108" s="8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ht="11.25" customHeight="1" x14ac:dyDescent="0.3">
      <c r="A109" s="54"/>
      <c r="B109" s="13">
        <v>67</v>
      </c>
      <c r="C109" s="14" t="s">
        <v>50</v>
      </c>
      <c r="D109" s="8"/>
      <c r="E109" s="8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</row>
    <row r="110" spans="1:17" ht="11.25" customHeight="1" x14ac:dyDescent="0.3">
      <c r="A110" s="54"/>
      <c r="B110" s="13">
        <v>68</v>
      </c>
      <c r="C110" s="14" t="s">
        <v>51</v>
      </c>
      <c r="D110" s="8"/>
      <c r="E110" s="8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</row>
    <row r="111" spans="1:17" ht="11.25" customHeight="1" x14ac:dyDescent="0.3">
      <c r="A111" s="54"/>
      <c r="B111" s="13">
        <v>69</v>
      </c>
      <c r="C111" s="14" t="s">
        <v>52</v>
      </c>
      <c r="D111" s="8"/>
      <c r="E111" s="8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</row>
    <row r="112" spans="1:17" ht="11.25" customHeight="1" x14ac:dyDescent="0.3">
      <c r="A112" s="54"/>
      <c r="B112" s="13">
        <v>70</v>
      </c>
      <c r="C112" s="14" t="s">
        <v>53</v>
      </c>
      <c r="D112" s="8"/>
      <c r="E112" s="8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</row>
    <row r="113" spans="1:17" ht="11.25" customHeight="1" x14ac:dyDescent="0.3">
      <c r="A113" s="54"/>
      <c r="B113" s="13">
        <v>71</v>
      </c>
      <c r="C113" s="14" t="s">
        <v>54</v>
      </c>
      <c r="D113" s="8"/>
      <c r="E113" s="8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</row>
    <row r="114" spans="1:17" ht="11.25" customHeight="1" x14ac:dyDescent="0.3">
      <c r="A114" s="54"/>
      <c r="B114" s="13">
        <v>72</v>
      </c>
      <c r="C114" s="14" t="s">
        <v>134</v>
      </c>
      <c r="D114" s="8"/>
      <c r="E114" s="8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</row>
    <row r="115" spans="1:17" ht="11.25" customHeight="1" x14ac:dyDescent="0.3">
      <c r="A115" s="54"/>
      <c r="B115" s="13">
        <v>73</v>
      </c>
      <c r="C115" s="15" t="s">
        <v>135</v>
      </c>
      <c r="D115" s="8"/>
      <c r="E115" s="8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</row>
    <row r="116" spans="1:17" ht="11.25" customHeight="1" x14ac:dyDescent="0.3">
      <c r="A116" s="54"/>
      <c r="B116" s="13">
        <v>74</v>
      </c>
      <c r="C116" s="15" t="s">
        <v>136</v>
      </c>
      <c r="D116" s="8"/>
      <c r="E116" s="8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</row>
    <row r="117" spans="1:17" ht="11.25" customHeight="1" x14ac:dyDescent="0.3">
      <c r="A117" s="54"/>
      <c r="B117" s="13">
        <v>75</v>
      </c>
      <c r="C117" s="14" t="s">
        <v>137</v>
      </c>
      <c r="D117" s="8"/>
      <c r="E117" s="8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</row>
    <row r="118" spans="1:17" ht="11.25" customHeight="1" x14ac:dyDescent="0.3">
      <c r="A118" s="54"/>
      <c r="B118" s="13">
        <v>76</v>
      </c>
      <c r="C118" s="14" t="s">
        <v>138</v>
      </c>
      <c r="D118" s="8"/>
      <c r="E118" s="8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</row>
    <row r="119" spans="1:17" ht="11.25" customHeight="1" x14ac:dyDescent="0.3">
      <c r="A119" s="54"/>
      <c r="B119" s="13">
        <v>77</v>
      </c>
      <c r="C119" s="14" t="s">
        <v>139</v>
      </c>
      <c r="D119" s="54"/>
      <c r="E119" s="54"/>
    </row>
    <row r="120" spans="1:17" ht="11.25" customHeight="1" x14ac:dyDescent="0.3">
      <c r="A120" s="54"/>
      <c r="B120" s="13">
        <v>78</v>
      </c>
      <c r="C120" s="14" t="s">
        <v>140</v>
      </c>
      <c r="D120" s="54"/>
      <c r="E120" s="54"/>
    </row>
    <row r="121" spans="1:17" ht="11.25" customHeight="1" x14ac:dyDescent="0.3">
      <c r="A121" s="54"/>
      <c r="B121" s="13">
        <v>79</v>
      </c>
      <c r="C121" s="14" t="s">
        <v>55</v>
      </c>
      <c r="D121" s="54"/>
      <c r="E121" s="54"/>
    </row>
    <row r="122" spans="1:17" ht="11.25" customHeight="1" x14ac:dyDescent="0.3">
      <c r="A122" s="54"/>
      <c r="B122" s="13">
        <v>80</v>
      </c>
      <c r="C122" s="14" t="s">
        <v>141</v>
      </c>
      <c r="D122" s="54"/>
      <c r="E122" s="54"/>
    </row>
    <row r="123" spans="1:17" ht="11.25" customHeight="1" x14ac:dyDescent="0.3">
      <c r="A123" s="54"/>
      <c r="B123" s="13">
        <v>81</v>
      </c>
      <c r="C123" s="14" t="s">
        <v>109</v>
      </c>
      <c r="D123" s="54"/>
      <c r="E123" s="54"/>
    </row>
    <row r="124" spans="1:17" ht="11.25" customHeight="1" x14ac:dyDescent="0.3">
      <c r="A124" s="54"/>
      <c r="B124" s="13">
        <v>82</v>
      </c>
      <c r="C124" s="14" t="s">
        <v>142</v>
      </c>
      <c r="D124" s="54"/>
      <c r="E124" s="54"/>
    </row>
    <row r="125" spans="1:17" ht="14.4" x14ac:dyDescent="0.3">
      <c r="A125" s="54"/>
      <c r="B125" s="13">
        <v>83</v>
      </c>
      <c r="C125" s="14" t="s">
        <v>110</v>
      </c>
      <c r="D125" s="54"/>
      <c r="E125" s="54"/>
    </row>
    <row r="126" spans="1:17" ht="14.4" x14ac:dyDescent="0.3">
      <c r="A126" s="54"/>
      <c r="B126" s="13">
        <v>84</v>
      </c>
      <c r="C126" s="14" t="s">
        <v>111</v>
      </c>
      <c r="D126" s="54"/>
      <c r="E126" s="54"/>
    </row>
    <row r="127" spans="1:17" x14ac:dyDescent="0.3">
      <c r="A127" s="54"/>
      <c r="B127" s="54"/>
      <c r="C127" s="54"/>
      <c r="D127" s="54"/>
      <c r="E127" s="54"/>
    </row>
    <row r="128" spans="1:17" x14ac:dyDescent="0.3">
      <c r="A128" s="54"/>
      <c r="B128" s="54"/>
      <c r="C128" s="54"/>
      <c r="D128" s="54"/>
      <c r="E128" s="54"/>
    </row>
    <row r="129" spans="1:5" x14ac:dyDescent="0.3">
      <c r="A129" s="54"/>
      <c r="B129" s="54"/>
      <c r="C129" s="54"/>
      <c r="D129" s="54"/>
      <c r="E129" s="54"/>
    </row>
    <row r="130" spans="1:5" x14ac:dyDescent="0.3">
      <c r="A130" s="54"/>
      <c r="B130" s="54"/>
      <c r="C130" s="54"/>
      <c r="D130" s="54"/>
      <c r="E130" s="54"/>
    </row>
    <row r="131" spans="1:5" x14ac:dyDescent="0.3">
      <c r="A131" s="54"/>
      <c r="B131" s="54"/>
      <c r="C131" s="54"/>
      <c r="D131" s="54"/>
      <c r="E131" s="54"/>
    </row>
    <row r="132" spans="1:5" x14ac:dyDescent="0.3">
      <c r="A132" s="54"/>
      <c r="B132" s="54"/>
      <c r="C132" s="54"/>
      <c r="D132" s="54"/>
      <c r="E132" s="54"/>
    </row>
    <row r="133" spans="1:5" x14ac:dyDescent="0.3">
      <c r="A133" s="54"/>
      <c r="B133" s="54"/>
      <c r="C133" s="54"/>
      <c r="D133" s="54"/>
      <c r="E133" s="54"/>
    </row>
    <row r="134" spans="1:5" x14ac:dyDescent="0.3">
      <c r="A134" s="54"/>
      <c r="B134" s="54"/>
      <c r="C134" s="54"/>
      <c r="D134" s="54"/>
      <c r="E134" s="54"/>
    </row>
    <row r="135" spans="1:5" x14ac:dyDescent="0.3">
      <c r="A135" s="54"/>
      <c r="B135" s="54"/>
      <c r="C135" s="54"/>
      <c r="D135" s="54"/>
      <c r="E135" s="54"/>
    </row>
    <row r="136" spans="1:5" x14ac:dyDescent="0.3">
      <c r="A136" s="54"/>
      <c r="B136" s="54"/>
      <c r="C136" s="54"/>
      <c r="D136" s="54"/>
      <c r="E136" s="54"/>
    </row>
    <row r="137" spans="1:5" x14ac:dyDescent="0.3">
      <c r="A137" s="54"/>
      <c r="B137" s="54"/>
      <c r="C137" s="54"/>
      <c r="D137" s="54"/>
      <c r="E137" s="54"/>
    </row>
    <row r="138" spans="1:5" x14ac:dyDescent="0.3">
      <c r="A138" s="54"/>
      <c r="B138" s="54"/>
      <c r="C138" s="54"/>
      <c r="D138" s="54"/>
      <c r="E138" s="54"/>
    </row>
    <row r="139" spans="1:5" x14ac:dyDescent="0.3">
      <c r="A139" s="54"/>
      <c r="B139" s="54"/>
      <c r="C139" s="54"/>
      <c r="D139" s="54"/>
      <c r="E139" s="54"/>
    </row>
    <row r="140" spans="1:5" x14ac:dyDescent="0.3">
      <c r="A140" s="54"/>
      <c r="B140" s="54"/>
      <c r="C140" s="54"/>
      <c r="D140" s="54"/>
      <c r="E140" s="54"/>
    </row>
    <row r="141" spans="1:5" x14ac:dyDescent="0.3">
      <c r="A141" s="54"/>
      <c r="B141" s="54"/>
      <c r="C141" s="54"/>
      <c r="D141" s="54"/>
      <c r="E141" s="54"/>
    </row>
    <row r="142" spans="1:5" x14ac:dyDescent="0.3">
      <c r="A142" s="54"/>
      <c r="B142" s="54"/>
      <c r="C142" s="54"/>
      <c r="D142" s="54"/>
      <c r="E142" s="54"/>
    </row>
    <row r="143" spans="1:5" x14ac:dyDescent="0.3">
      <c r="A143" s="54"/>
      <c r="B143" s="54"/>
      <c r="C143" s="54"/>
      <c r="D143" s="54"/>
      <c r="E143" s="54"/>
    </row>
    <row r="144" spans="1:5" x14ac:dyDescent="0.3">
      <c r="A144" s="54"/>
      <c r="B144" s="54"/>
      <c r="C144" s="54"/>
      <c r="D144" s="54"/>
      <c r="E144" s="54"/>
    </row>
    <row r="145" spans="1:5" x14ac:dyDescent="0.3">
      <c r="A145" s="54"/>
      <c r="B145" s="54"/>
      <c r="C145" s="54"/>
      <c r="D145" s="54"/>
      <c r="E145" s="54"/>
    </row>
    <row r="146" spans="1:5" x14ac:dyDescent="0.3">
      <c r="A146" s="54"/>
      <c r="B146" s="54"/>
      <c r="C146" s="54"/>
      <c r="D146" s="54"/>
      <c r="E146" s="54"/>
    </row>
    <row r="147" spans="1:5" x14ac:dyDescent="0.3">
      <c r="A147" s="54"/>
      <c r="B147" s="54"/>
      <c r="C147" s="54"/>
      <c r="D147" s="54"/>
      <c r="E147" s="54"/>
    </row>
    <row r="148" spans="1:5" x14ac:dyDescent="0.3">
      <c r="A148" s="54"/>
      <c r="B148" s="54"/>
      <c r="C148" s="54"/>
      <c r="D148" s="54"/>
      <c r="E148" s="54"/>
    </row>
    <row r="149" spans="1:5" x14ac:dyDescent="0.3">
      <c r="A149" s="54"/>
      <c r="B149" s="54"/>
      <c r="C149" s="54"/>
      <c r="D149" s="54"/>
      <c r="E149" s="54"/>
    </row>
    <row r="150" spans="1:5" x14ac:dyDescent="0.3">
      <c r="A150" s="54"/>
      <c r="B150" s="54"/>
      <c r="C150" s="54"/>
      <c r="D150" s="54"/>
      <c r="E150" s="54"/>
    </row>
    <row r="151" spans="1:5" x14ac:dyDescent="0.3">
      <c r="A151" s="54"/>
      <c r="B151" s="54"/>
      <c r="C151" s="54"/>
      <c r="D151" s="54"/>
      <c r="E151" s="54"/>
    </row>
    <row r="152" spans="1:5" x14ac:dyDescent="0.3">
      <c r="A152" s="54"/>
      <c r="B152" s="54"/>
      <c r="C152" s="54"/>
      <c r="D152" s="54"/>
      <c r="E152" s="54"/>
    </row>
    <row r="153" spans="1:5" x14ac:dyDescent="0.3">
      <c r="A153" s="54"/>
      <c r="B153" s="54"/>
      <c r="C153" s="54"/>
      <c r="D153" s="54"/>
      <c r="E153" s="54"/>
    </row>
    <row r="154" spans="1:5" x14ac:dyDescent="0.3">
      <c r="A154" s="54"/>
      <c r="B154" s="54"/>
      <c r="C154" s="54"/>
      <c r="D154" s="54"/>
      <c r="E154" s="54"/>
    </row>
    <row r="155" spans="1:5" x14ac:dyDescent="0.3">
      <c r="A155" s="54"/>
      <c r="B155" s="54"/>
      <c r="C155" s="54"/>
      <c r="D155" s="54"/>
      <c r="E155" s="54"/>
    </row>
    <row r="156" spans="1:5" x14ac:dyDescent="0.3">
      <c r="A156" s="54"/>
      <c r="B156" s="54"/>
      <c r="C156" s="54"/>
      <c r="D156" s="54"/>
      <c r="E156" s="54"/>
    </row>
    <row r="157" spans="1:5" x14ac:dyDescent="0.3">
      <c r="A157" s="54"/>
      <c r="B157" s="54"/>
      <c r="C157" s="54"/>
      <c r="D157" s="54"/>
      <c r="E157" s="54"/>
    </row>
    <row r="158" spans="1:5" x14ac:dyDescent="0.3">
      <c r="A158" s="54"/>
      <c r="B158" s="54"/>
      <c r="C158" s="54"/>
      <c r="D158" s="54"/>
      <c r="E158" s="54"/>
    </row>
    <row r="159" spans="1:5" x14ac:dyDescent="0.3">
      <c r="A159" s="54"/>
      <c r="B159" s="54"/>
      <c r="C159" s="54"/>
      <c r="D159" s="54"/>
      <c r="E159" s="54"/>
    </row>
    <row r="160" spans="1:5" x14ac:dyDescent="0.3">
      <c r="A160" s="54"/>
      <c r="B160" s="54"/>
      <c r="C160" s="54"/>
      <c r="D160" s="54"/>
      <c r="E160" s="54"/>
    </row>
    <row r="161" spans="1:5" x14ac:dyDescent="0.3">
      <c r="A161" s="54"/>
      <c r="B161" s="54"/>
      <c r="C161" s="54"/>
      <c r="D161" s="54"/>
      <c r="E161" s="54"/>
    </row>
    <row r="162" spans="1:5" x14ac:dyDescent="0.3">
      <c r="A162" s="54"/>
      <c r="B162" s="54"/>
      <c r="C162" s="54"/>
      <c r="D162" s="54"/>
      <c r="E162" s="54"/>
    </row>
    <row r="163" spans="1:5" x14ac:dyDescent="0.3">
      <c r="A163" s="54"/>
      <c r="B163" s="54"/>
      <c r="C163" s="54"/>
      <c r="D163" s="54"/>
      <c r="E163" s="54"/>
    </row>
    <row r="164" spans="1:5" x14ac:dyDescent="0.3">
      <c r="A164" s="54"/>
      <c r="B164" s="54"/>
      <c r="C164" s="54"/>
      <c r="D164" s="54"/>
      <c r="E164" s="54"/>
    </row>
    <row r="165" spans="1:5" x14ac:dyDescent="0.3">
      <c r="A165" s="54"/>
      <c r="B165" s="54"/>
      <c r="C165" s="54"/>
      <c r="D165" s="54"/>
      <c r="E165" s="54"/>
    </row>
    <row r="166" spans="1:5" x14ac:dyDescent="0.3">
      <c r="A166" s="54"/>
      <c r="B166" s="54"/>
      <c r="C166" s="54"/>
      <c r="D166" s="54"/>
      <c r="E166" s="54"/>
    </row>
    <row r="167" spans="1:5" x14ac:dyDescent="0.3">
      <c r="A167" s="54"/>
      <c r="B167" s="54"/>
      <c r="C167" s="54"/>
      <c r="D167" s="54"/>
      <c r="E167" s="54"/>
    </row>
    <row r="168" spans="1:5" x14ac:dyDescent="0.3">
      <c r="A168" s="54"/>
      <c r="B168" s="54"/>
      <c r="C168" s="54"/>
      <c r="D168" s="54"/>
      <c r="E168" s="54"/>
    </row>
    <row r="169" spans="1:5" x14ac:dyDescent="0.3">
      <c r="A169" s="54"/>
      <c r="B169" s="54"/>
      <c r="C169" s="54"/>
      <c r="D169" s="54"/>
      <c r="E169" s="54"/>
    </row>
    <row r="170" spans="1:5" x14ac:dyDescent="0.3">
      <c r="A170" s="54"/>
      <c r="B170" s="54"/>
      <c r="C170" s="54"/>
      <c r="D170" s="54"/>
      <c r="E170" s="54"/>
    </row>
    <row r="171" spans="1:5" x14ac:dyDescent="0.3">
      <c r="A171" s="54"/>
      <c r="B171" s="54"/>
      <c r="C171" s="54"/>
      <c r="D171" s="54"/>
      <c r="E171" s="54"/>
    </row>
    <row r="172" spans="1:5" x14ac:dyDescent="0.3">
      <c r="A172" s="54"/>
      <c r="B172" s="54"/>
      <c r="C172" s="54"/>
      <c r="D172" s="54"/>
      <c r="E172" s="54"/>
    </row>
    <row r="173" spans="1:5" x14ac:dyDescent="0.3">
      <c r="A173" s="54"/>
      <c r="B173" s="54"/>
      <c r="C173" s="54"/>
      <c r="D173" s="54"/>
      <c r="E173" s="54"/>
    </row>
    <row r="174" spans="1:5" x14ac:dyDescent="0.3">
      <c r="A174" s="54"/>
      <c r="B174" s="54"/>
      <c r="C174" s="54"/>
      <c r="D174" s="54"/>
      <c r="E174" s="54"/>
    </row>
    <row r="175" spans="1:5" x14ac:dyDescent="0.3">
      <c r="A175" s="54"/>
      <c r="B175" s="54"/>
      <c r="C175" s="54"/>
      <c r="D175" s="54"/>
      <c r="E175" s="54"/>
    </row>
    <row r="176" spans="1:5" x14ac:dyDescent="0.3">
      <c r="A176" s="54"/>
      <c r="B176" s="54"/>
      <c r="C176" s="54"/>
      <c r="D176" s="54"/>
      <c r="E176" s="54"/>
    </row>
    <row r="177" spans="1:5" x14ac:dyDescent="0.3">
      <c r="A177" s="54"/>
      <c r="B177" s="54"/>
      <c r="C177" s="54"/>
      <c r="D177" s="54"/>
      <c r="E177" s="54"/>
    </row>
    <row r="178" spans="1:5" x14ac:dyDescent="0.3">
      <c r="A178" s="54"/>
      <c r="B178" s="54"/>
      <c r="C178" s="54"/>
      <c r="D178" s="54"/>
      <c r="E178" s="54"/>
    </row>
    <row r="179" spans="1:5" x14ac:dyDescent="0.3">
      <c r="A179" s="54"/>
      <c r="B179" s="54"/>
      <c r="C179" s="54"/>
      <c r="D179" s="54"/>
      <c r="E179" s="54"/>
    </row>
    <row r="180" spans="1:5" x14ac:dyDescent="0.3">
      <c r="A180" s="54"/>
      <c r="B180" s="54"/>
      <c r="C180" s="54"/>
      <c r="D180" s="54"/>
      <c r="E180" s="54"/>
    </row>
    <row r="181" spans="1:5" x14ac:dyDescent="0.3">
      <c r="A181" s="54"/>
      <c r="B181" s="54"/>
      <c r="C181" s="54"/>
      <c r="D181" s="54"/>
      <c r="E181" s="54"/>
    </row>
    <row r="182" spans="1:5" x14ac:dyDescent="0.3">
      <c r="A182" s="54"/>
      <c r="B182" s="54"/>
      <c r="C182" s="54"/>
      <c r="D182" s="54"/>
      <c r="E182" s="54"/>
    </row>
    <row r="183" spans="1:5" x14ac:dyDescent="0.3">
      <c r="A183" s="54"/>
      <c r="B183" s="54"/>
      <c r="C183" s="54"/>
      <c r="D183" s="54"/>
      <c r="E183" s="54"/>
    </row>
    <row r="184" spans="1:5" x14ac:dyDescent="0.3">
      <c r="A184" s="54"/>
      <c r="B184" s="54"/>
      <c r="C184" s="54"/>
      <c r="D184" s="54"/>
      <c r="E184" s="54"/>
    </row>
    <row r="185" spans="1:5" x14ac:dyDescent="0.3">
      <c r="A185" s="54"/>
      <c r="B185" s="54"/>
      <c r="C185" s="54"/>
      <c r="D185" s="54"/>
      <c r="E185" s="54"/>
    </row>
    <row r="186" spans="1:5" x14ac:dyDescent="0.3">
      <c r="A186" s="54"/>
      <c r="B186" s="54"/>
      <c r="C186" s="54"/>
      <c r="D186" s="54"/>
      <c r="E186" s="54"/>
    </row>
    <row r="187" spans="1:5" x14ac:dyDescent="0.3">
      <c r="A187" s="54"/>
      <c r="B187" s="54"/>
      <c r="C187" s="54"/>
      <c r="D187" s="54"/>
      <c r="E187" s="54"/>
    </row>
    <row r="188" spans="1:5" x14ac:dyDescent="0.3">
      <c r="A188" s="54"/>
      <c r="B188" s="54"/>
      <c r="C188" s="54"/>
      <c r="D188" s="54"/>
      <c r="E188" s="54"/>
    </row>
    <row r="189" spans="1:5" x14ac:dyDescent="0.3">
      <c r="A189" s="54"/>
      <c r="B189" s="54"/>
      <c r="C189" s="54"/>
      <c r="D189" s="54"/>
      <c r="E189" s="54"/>
    </row>
    <row r="190" spans="1:5" x14ac:dyDescent="0.3">
      <c r="A190" s="54"/>
      <c r="B190" s="54"/>
      <c r="C190" s="54"/>
      <c r="D190" s="54"/>
      <c r="E190" s="54"/>
    </row>
    <row r="191" spans="1:5" x14ac:dyDescent="0.3">
      <c r="A191" s="54"/>
      <c r="B191" s="54"/>
      <c r="C191" s="54"/>
      <c r="D191" s="54"/>
      <c r="E191" s="54"/>
    </row>
    <row r="192" spans="1:5" x14ac:dyDescent="0.3">
      <c r="A192" s="54"/>
      <c r="B192" s="54"/>
      <c r="C192" s="54"/>
      <c r="D192" s="54"/>
      <c r="E192" s="54"/>
    </row>
    <row r="193" spans="1:5" x14ac:dyDescent="0.3">
      <c r="A193" s="54"/>
      <c r="B193" s="54"/>
      <c r="C193" s="54"/>
      <c r="D193" s="54"/>
      <c r="E193" s="54"/>
    </row>
    <row r="194" spans="1:5" x14ac:dyDescent="0.3">
      <c r="A194" s="54"/>
      <c r="B194" s="54"/>
      <c r="C194" s="54"/>
      <c r="D194" s="54"/>
      <c r="E194" s="54"/>
    </row>
    <row r="195" spans="1:5" ht="12" customHeight="1" x14ac:dyDescent="0.3">
      <c r="A195" s="54"/>
      <c r="B195" s="54"/>
      <c r="C195" s="54"/>
      <c r="D195" s="54"/>
      <c r="E195" s="54"/>
    </row>
    <row r="196" spans="1:5" hidden="1" x14ac:dyDescent="0.3">
      <c r="A196" s="54"/>
      <c r="B196" s="54"/>
      <c r="C196" s="54"/>
      <c r="D196" s="54"/>
      <c r="E196" s="54"/>
    </row>
    <row r="197" spans="1:5" x14ac:dyDescent="0.3">
      <c r="A197" s="54"/>
      <c r="B197" s="54"/>
      <c r="C197" s="54"/>
      <c r="D197" s="54"/>
      <c r="E197" s="54"/>
    </row>
    <row r="198" spans="1:5" x14ac:dyDescent="0.3">
      <c r="A198" s="54"/>
      <c r="B198" s="54"/>
      <c r="C198" s="54"/>
      <c r="D198" s="54"/>
      <c r="E198" s="54"/>
    </row>
    <row r="199" spans="1:5" x14ac:dyDescent="0.3">
      <c r="A199" s="54"/>
      <c r="B199" s="54"/>
      <c r="C199" s="54"/>
      <c r="D199" s="54"/>
      <c r="E199" s="54"/>
    </row>
    <row r="200" spans="1:5" x14ac:dyDescent="0.3">
      <c r="A200" s="54"/>
      <c r="B200" s="54"/>
      <c r="C200" s="54"/>
      <c r="D200" s="54"/>
      <c r="E200" s="54"/>
    </row>
    <row r="201" spans="1:5" x14ac:dyDescent="0.3">
      <c r="A201" s="54"/>
      <c r="B201" s="54"/>
      <c r="C201" s="54"/>
      <c r="D201" s="54"/>
      <c r="E201" s="54"/>
    </row>
    <row r="202" spans="1:5" x14ac:dyDescent="0.3">
      <c r="A202" s="54"/>
      <c r="B202" s="54"/>
      <c r="C202" s="54"/>
      <c r="D202" s="54"/>
      <c r="E202" s="54"/>
    </row>
    <row r="203" spans="1:5" x14ac:dyDescent="0.3">
      <c r="A203" s="54"/>
      <c r="B203" s="54"/>
      <c r="C203" s="54"/>
      <c r="D203" s="54"/>
      <c r="E203" s="54"/>
    </row>
    <row r="204" spans="1:5" x14ac:dyDescent="0.3">
      <c r="A204" s="54"/>
      <c r="B204" s="54"/>
      <c r="C204" s="54"/>
      <c r="D204" s="54"/>
      <c r="E204" s="54"/>
    </row>
    <row r="205" spans="1:5" x14ac:dyDescent="0.3">
      <c r="A205" s="54"/>
      <c r="B205" s="54"/>
      <c r="C205" s="54"/>
      <c r="D205" s="54"/>
      <c r="E205" s="54"/>
    </row>
    <row r="206" spans="1:5" x14ac:dyDescent="0.3">
      <c r="A206" s="54"/>
      <c r="B206" s="54"/>
      <c r="C206" s="54"/>
      <c r="D206" s="54"/>
      <c r="E206" s="54"/>
    </row>
    <row r="207" spans="1:5" x14ac:dyDescent="0.3">
      <c r="A207" s="54"/>
      <c r="B207" s="54"/>
      <c r="C207" s="54"/>
      <c r="D207" s="54"/>
      <c r="E207" s="54"/>
    </row>
    <row r="208" spans="1:5" x14ac:dyDescent="0.3">
      <c r="A208" s="54"/>
      <c r="B208" s="54"/>
      <c r="C208" s="54"/>
      <c r="D208" s="54"/>
      <c r="E208" s="54"/>
    </row>
    <row r="209" spans="1:5" x14ac:dyDescent="0.3">
      <c r="A209" s="54"/>
      <c r="B209" s="54"/>
      <c r="C209" s="54"/>
      <c r="D209" s="54"/>
      <c r="E209" s="54"/>
    </row>
    <row r="210" spans="1:5" x14ac:dyDescent="0.3">
      <c r="A210" s="54"/>
      <c r="B210" s="54"/>
      <c r="C210" s="54"/>
      <c r="D210" s="54"/>
      <c r="E210" s="54"/>
    </row>
    <row r="211" spans="1:5" x14ac:dyDescent="0.3">
      <c r="A211" s="54"/>
      <c r="B211" s="54"/>
      <c r="C211" s="54"/>
      <c r="D211" s="54"/>
      <c r="E211" s="54"/>
    </row>
    <row r="212" spans="1:5" x14ac:dyDescent="0.3">
      <c r="A212" s="54"/>
      <c r="B212" s="54"/>
      <c r="C212" s="54"/>
      <c r="D212" s="54"/>
      <c r="E212" s="54"/>
    </row>
    <row r="213" spans="1:5" x14ac:dyDescent="0.3">
      <c r="A213" s="54"/>
      <c r="B213" s="54"/>
      <c r="C213" s="54"/>
      <c r="D213" s="54"/>
      <c r="E213" s="54"/>
    </row>
    <row r="214" spans="1:5" x14ac:dyDescent="0.3">
      <c r="A214" s="54"/>
      <c r="B214" s="54"/>
      <c r="C214" s="54"/>
      <c r="D214" s="54"/>
      <c r="E214" s="54"/>
    </row>
    <row r="215" spans="1:5" x14ac:dyDescent="0.3">
      <c r="A215" s="54"/>
      <c r="B215" s="54"/>
      <c r="C215" s="54"/>
      <c r="D215" s="54"/>
      <c r="E215" s="54"/>
    </row>
    <row r="216" spans="1:5" x14ac:dyDescent="0.3">
      <c r="A216" s="54"/>
      <c r="B216" s="54"/>
      <c r="C216" s="54"/>
      <c r="D216" s="54"/>
      <c r="E216" s="54"/>
    </row>
    <row r="217" spans="1:5" x14ac:dyDescent="0.3">
      <c r="A217" s="54"/>
      <c r="B217" s="54"/>
      <c r="C217" s="54"/>
      <c r="D217" s="54"/>
      <c r="E217" s="54"/>
    </row>
    <row r="218" spans="1:5" x14ac:dyDescent="0.3">
      <c r="A218" s="54"/>
      <c r="B218" s="54"/>
      <c r="C218" s="54"/>
      <c r="D218" s="54"/>
      <c r="E218" s="54"/>
    </row>
    <row r="219" spans="1:5" x14ac:dyDescent="0.3">
      <c r="A219" s="54"/>
      <c r="B219" s="54"/>
      <c r="C219" s="54"/>
      <c r="D219" s="54"/>
      <c r="E219" s="54"/>
    </row>
    <row r="220" spans="1:5" x14ac:dyDescent="0.3">
      <c r="A220" s="54"/>
      <c r="B220" s="54"/>
      <c r="C220" s="54"/>
      <c r="D220" s="54"/>
      <c r="E220" s="54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3">
      <iconSet iconSet="3Arrows">
        <cfvo type="percent" val="0"/>
        <cfvo type="percent" val="#REF!" gte="0"/>
        <cfvo type="percent" val="#REF!" gte="0"/>
      </iconSet>
    </cfRule>
  </conditionalFormatting>
  <pageMargins left="0.7" right="0.7" top="0.75" bottom="0.75" header="0.3" footer="0.3"/>
  <pageSetup scale="80" orientation="landscape" r:id="rId1"/>
  <ignoredErrors>
    <ignoredError sqref="O55:O56 Q55:Q56 S55:S56 U55:U5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Drop Down 1">
              <controlPr locked="0" defaultSize="0" autoLine="0" autoPict="0">
                <anchor>
                  <from>
                    <xdr:col>14</xdr:col>
                    <xdr:colOff>251460</xdr:colOff>
                    <xdr:row>6</xdr:row>
                    <xdr:rowOff>121920</xdr:rowOff>
                  </from>
                  <to>
                    <xdr:col>17</xdr:col>
                    <xdr:colOff>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Drop Down 2">
              <controlPr defaultSize="0" autoLine="0" autoPict="0">
                <anchor>
                  <from>
                    <xdr:col>14</xdr:col>
                    <xdr:colOff>259080</xdr:colOff>
                    <xdr:row>22</xdr:row>
                    <xdr:rowOff>68580</xdr:rowOff>
                  </from>
                  <to>
                    <xdr:col>17</xdr:col>
                    <xdr:colOff>7620</xdr:colOff>
                    <xdr:row>23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B9C4DB"/>
    <pageSetUpPr autoPageBreaks="0"/>
  </sheetPr>
  <dimension ref="A1:BR63"/>
  <sheetViews>
    <sheetView showGridLines="0" showRowColHeaders="0" topLeftCell="A7" zoomScaleNormal="100" zoomScalePageLayoutView="200" workbookViewId="0">
      <selection activeCell="S1" sqref="S1"/>
    </sheetView>
  </sheetViews>
  <sheetFormatPr defaultColWidth="8.88671875" defaultRowHeight="13.8" x14ac:dyDescent="0.3"/>
  <cols>
    <col min="1" max="1" width="3" style="17" customWidth="1"/>
    <col min="2" max="2" width="1.6640625" style="17" customWidth="1"/>
    <col min="3" max="3" width="3" style="17" customWidth="1"/>
    <col min="4" max="4" width="8.88671875" style="17"/>
    <col min="5" max="5" width="11.109375" style="17" customWidth="1"/>
    <col min="6" max="6" width="11.44140625" style="17" customWidth="1"/>
    <col min="7" max="7" width="12" style="17" customWidth="1"/>
    <col min="8" max="8" width="7.88671875" style="17" customWidth="1"/>
    <col min="9" max="9" width="9.109375" style="17" customWidth="1"/>
    <col min="10" max="10" width="16.44140625" style="17" customWidth="1"/>
    <col min="11" max="11" width="9.44140625" style="17" customWidth="1"/>
    <col min="12" max="12" width="12" style="17" customWidth="1"/>
    <col min="13" max="13" width="7.88671875" style="17" customWidth="1"/>
    <col min="14" max="16" width="8.88671875" style="17"/>
    <col min="17" max="17" width="10.33203125" style="17" customWidth="1"/>
    <col min="18" max="19" width="2.6640625" style="17" customWidth="1"/>
    <col min="20" max="37" width="2.6640625" style="18" customWidth="1"/>
    <col min="38" max="38" width="2.6640625" style="20" customWidth="1"/>
    <col min="39" max="39" width="2.6640625" style="19" customWidth="1"/>
    <col min="40" max="56" width="2.6640625" style="20" customWidth="1"/>
    <col min="57" max="62" width="2.6640625" style="21" customWidth="1"/>
    <col min="63" max="71" width="2.6640625" style="17" customWidth="1"/>
    <col min="72" max="16384" width="8.88671875" style="17"/>
  </cols>
  <sheetData>
    <row r="1" spans="2:53" ht="15.75" customHeight="1" thickBot="1" x14ac:dyDescent="0.35">
      <c r="S1" s="20"/>
      <c r="AH1" s="19"/>
      <c r="AI1" s="19"/>
      <c r="AJ1" s="19"/>
      <c r="AK1" s="19"/>
      <c r="AL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2" spans="2:53" ht="15" customHeight="1" x14ac:dyDescent="0.3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59"/>
      <c r="S2" s="20"/>
      <c r="T2" s="124" t="s">
        <v>161</v>
      </c>
      <c r="U2" s="124" t="s">
        <v>180</v>
      </c>
      <c r="V2" s="124" t="s">
        <v>181</v>
      </c>
      <c r="W2" s="124" t="s">
        <v>182</v>
      </c>
      <c r="X2" s="124" t="s">
        <v>183</v>
      </c>
      <c r="Y2" s="124" t="s">
        <v>184</v>
      </c>
      <c r="Z2" s="124" t="s">
        <v>185</v>
      </c>
      <c r="AA2" s="124" t="s">
        <v>186</v>
      </c>
      <c r="AB2" s="124" t="s">
        <v>187</v>
      </c>
      <c r="AC2" s="20"/>
      <c r="AD2" s="20"/>
      <c r="AE2" s="20"/>
      <c r="AF2" s="20"/>
      <c r="AG2" s="19"/>
      <c r="AH2" s="19"/>
      <c r="AI2" s="19"/>
      <c r="AJ2" s="19"/>
      <c r="AK2" s="19"/>
      <c r="AL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2:53" ht="25.5" customHeight="1" x14ac:dyDescent="0.5">
      <c r="B3" s="25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  <c r="R3" s="60"/>
      <c r="T3" s="20" t="s">
        <v>173</v>
      </c>
      <c r="U3" s="61">
        <v>0.71</v>
      </c>
      <c r="V3" s="61">
        <v>0.08</v>
      </c>
      <c r="W3" s="61">
        <v>0.1</v>
      </c>
      <c r="X3" s="61">
        <v>0.13</v>
      </c>
      <c r="Y3" s="61">
        <v>1</v>
      </c>
      <c r="Z3" s="61">
        <v>0.05</v>
      </c>
      <c r="AA3" s="61">
        <v>0.13</v>
      </c>
      <c r="AB3" s="61">
        <v>0.69</v>
      </c>
      <c r="AK3" s="20"/>
      <c r="AM3" s="20"/>
      <c r="AR3" s="19"/>
      <c r="AS3" s="19"/>
      <c r="AT3" s="19"/>
      <c r="AU3" s="19"/>
      <c r="AV3" s="19"/>
      <c r="AW3" s="19"/>
      <c r="AX3" s="19"/>
      <c r="AY3" s="19"/>
      <c r="AZ3" s="19"/>
      <c r="BA3" s="19"/>
    </row>
    <row r="4" spans="2:53" ht="12.75" customHeight="1" x14ac:dyDescent="0.3">
      <c r="B4" s="2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60"/>
      <c r="AK4" s="20"/>
      <c r="AM4" s="20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2:53" ht="12.75" customHeight="1" x14ac:dyDescent="0.3">
      <c r="B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60"/>
      <c r="T5" s="124" t="s">
        <v>188</v>
      </c>
      <c r="U5" s="124" t="s">
        <v>189</v>
      </c>
      <c r="V5" s="124" t="s">
        <v>188</v>
      </c>
      <c r="W5" s="124" t="s">
        <v>189</v>
      </c>
      <c r="X5" s="124" t="s">
        <v>188</v>
      </c>
      <c r="Y5" s="124" t="s">
        <v>189</v>
      </c>
      <c r="Z5" s="124" t="s">
        <v>188</v>
      </c>
      <c r="AA5" s="124" t="s">
        <v>189</v>
      </c>
      <c r="AB5" s="124" t="s">
        <v>188</v>
      </c>
      <c r="AC5" s="124" t="s">
        <v>189</v>
      </c>
      <c r="AD5" s="124" t="s">
        <v>188</v>
      </c>
      <c r="AE5" s="124" t="s">
        <v>189</v>
      </c>
      <c r="AF5" s="124" t="s">
        <v>188</v>
      </c>
      <c r="AG5" s="124" t="s">
        <v>189</v>
      </c>
      <c r="AK5" s="20"/>
      <c r="AM5" s="20"/>
      <c r="AR5" s="19"/>
      <c r="AS5" s="19"/>
      <c r="AT5" s="19"/>
      <c r="AU5" s="19"/>
      <c r="AV5" s="19"/>
      <c r="AW5" s="19"/>
      <c r="AX5" s="19"/>
      <c r="AY5" s="19"/>
      <c r="AZ5" s="19"/>
      <c r="BA5" s="19"/>
    </row>
    <row r="6" spans="2:53" ht="12.75" customHeight="1" x14ac:dyDescent="0.3">
      <c r="B6" s="25"/>
      <c r="C6" s="27"/>
      <c r="D6" s="27"/>
      <c r="E6" s="27"/>
      <c r="F6" s="27"/>
      <c r="G6" s="27"/>
      <c r="H6" s="27"/>
      <c r="I6" s="27"/>
      <c r="J6" s="33"/>
      <c r="K6" s="27"/>
      <c r="L6" s="27"/>
      <c r="M6" s="27"/>
      <c r="N6" s="27"/>
      <c r="O6" s="27"/>
      <c r="P6" s="27"/>
      <c r="Q6" s="27"/>
      <c r="R6" s="60"/>
      <c r="T6" s="20" t="s">
        <v>84</v>
      </c>
      <c r="U6" s="62">
        <v>0</v>
      </c>
      <c r="V6" s="20" t="s">
        <v>60</v>
      </c>
      <c r="W6" s="62">
        <v>0</v>
      </c>
      <c r="X6" s="20" t="s">
        <v>66</v>
      </c>
      <c r="Y6" s="62">
        <v>0</v>
      </c>
      <c r="Z6" s="20" t="s">
        <v>76</v>
      </c>
      <c r="AA6" s="63">
        <v>7.0000000000000007E-2</v>
      </c>
      <c r="AB6" s="20" t="s">
        <v>76</v>
      </c>
      <c r="AC6" s="62">
        <v>0.05</v>
      </c>
      <c r="AD6" s="64" t="s">
        <v>143</v>
      </c>
      <c r="AE6" s="62">
        <v>0.74</v>
      </c>
      <c r="AF6" s="20" t="s">
        <v>69</v>
      </c>
      <c r="AG6" s="62">
        <v>0</v>
      </c>
      <c r="AK6" s="20"/>
      <c r="AM6" s="20"/>
      <c r="AR6" s="19"/>
      <c r="AS6" s="19"/>
      <c r="AT6" s="19"/>
      <c r="AU6" s="19"/>
      <c r="AV6" s="19"/>
      <c r="AW6" s="19"/>
      <c r="AX6" s="19"/>
      <c r="AY6" s="19"/>
      <c r="AZ6" s="19"/>
      <c r="BA6" s="19"/>
    </row>
    <row r="7" spans="2:53" ht="18.75" customHeight="1" x14ac:dyDescent="0.3">
      <c r="B7" s="25"/>
      <c r="C7" s="27"/>
      <c r="D7" s="34"/>
      <c r="E7" s="34"/>
      <c r="F7" s="35"/>
      <c r="G7" s="35"/>
      <c r="H7" s="185"/>
      <c r="I7" s="185"/>
      <c r="J7" s="27"/>
      <c r="K7" s="27"/>
      <c r="L7" s="27"/>
      <c r="M7" s="27"/>
      <c r="N7" s="27"/>
      <c r="O7" s="27"/>
      <c r="P7" s="27"/>
      <c r="Q7" s="27"/>
      <c r="R7" s="60"/>
      <c r="T7" s="20" t="s">
        <v>85</v>
      </c>
      <c r="U7" s="62">
        <v>7.0000000000000007E-2</v>
      </c>
      <c r="V7" s="20" t="s">
        <v>61</v>
      </c>
      <c r="W7" s="62">
        <v>0</v>
      </c>
      <c r="X7" s="20" t="s">
        <v>118</v>
      </c>
      <c r="Y7" s="62">
        <v>0</v>
      </c>
      <c r="Z7" s="20" t="s">
        <v>77</v>
      </c>
      <c r="AA7" s="63">
        <v>0.24</v>
      </c>
      <c r="AB7" s="20" t="s">
        <v>77</v>
      </c>
      <c r="AC7" s="62">
        <v>0.24</v>
      </c>
      <c r="AD7" s="20" t="s">
        <v>56</v>
      </c>
      <c r="AE7" s="62">
        <v>7.0000000000000007E-2</v>
      </c>
      <c r="AF7" s="20" t="s">
        <v>70</v>
      </c>
      <c r="AG7" s="62">
        <v>0</v>
      </c>
      <c r="AK7" s="20"/>
      <c r="AM7" s="20"/>
      <c r="AR7" s="19"/>
      <c r="AS7" s="19"/>
      <c r="AT7" s="19"/>
      <c r="AU7" s="19"/>
      <c r="AV7" s="19"/>
      <c r="AW7" s="19"/>
      <c r="AX7" s="19"/>
      <c r="AY7" s="19"/>
      <c r="AZ7" s="19"/>
      <c r="BA7" s="19"/>
    </row>
    <row r="8" spans="2:53" ht="16.5" customHeight="1" x14ac:dyDescent="0.3">
      <c r="B8" s="25"/>
      <c r="C8" s="27"/>
      <c r="D8" s="1"/>
      <c r="E8" s="16"/>
      <c r="F8" s="6"/>
      <c r="G8" s="2"/>
      <c r="H8" s="186"/>
      <c r="I8" s="186"/>
      <c r="J8" s="27"/>
      <c r="K8" s="27"/>
      <c r="L8" s="27"/>
      <c r="M8" s="27"/>
      <c r="N8" s="27"/>
      <c r="O8" s="27"/>
      <c r="P8" s="27"/>
      <c r="Q8" s="27"/>
      <c r="R8" s="60"/>
      <c r="T8" s="20" t="s">
        <v>86</v>
      </c>
      <c r="U8" s="62">
        <v>0.26</v>
      </c>
      <c r="V8" s="20" t="s">
        <v>62</v>
      </c>
      <c r="W8" s="62">
        <v>0.2</v>
      </c>
      <c r="X8" s="20" t="s">
        <v>67</v>
      </c>
      <c r="Y8" s="62">
        <v>0</v>
      </c>
      <c r="Z8" s="20" t="s">
        <v>78</v>
      </c>
      <c r="AA8" s="63">
        <v>0.15</v>
      </c>
      <c r="AB8" s="20" t="s">
        <v>78</v>
      </c>
      <c r="AC8" s="62">
        <v>7.0000000000000007E-2</v>
      </c>
      <c r="AD8" s="20" t="s">
        <v>57</v>
      </c>
      <c r="AE8" s="62">
        <v>0.12</v>
      </c>
      <c r="AF8" s="20" t="s">
        <v>71</v>
      </c>
      <c r="AG8" s="62">
        <v>0.41</v>
      </c>
      <c r="AK8" s="20"/>
      <c r="AM8" s="20"/>
      <c r="AR8" s="19"/>
      <c r="AS8" s="19"/>
      <c r="AT8" s="19"/>
      <c r="AU8" s="19"/>
      <c r="AV8" s="19"/>
      <c r="AW8" s="19"/>
      <c r="AX8" s="19"/>
      <c r="AY8" s="19"/>
      <c r="AZ8" s="19"/>
      <c r="BA8" s="19"/>
    </row>
    <row r="9" spans="2:53" ht="16.5" customHeight="1" x14ac:dyDescent="0.3">
      <c r="B9" s="25"/>
      <c r="C9" s="27"/>
      <c r="D9" s="1"/>
      <c r="E9" s="16"/>
      <c r="F9" s="5"/>
      <c r="G9" s="2"/>
      <c r="H9" s="186"/>
      <c r="I9" s="186"/>
      <c r="J9" s="27"/>
      <c r="K9" s="27"/>
      <c r="L9" s="27"/>
      <c r="M9" s="27"/>
      <c r="N9" s="27"/>
      <c r="O9" s="27"/>
      <c r="P9" s="27"/>
      <c r="Q9" s="27"/>
      <c r="R9" s="60"/>
      <c r="T9" s="20" t="s">
        <v>87</v>
      </c>
      <c r="U9" s="62">
        <v>0.28999999999999998</v>
      </c>
      <c r="V9" s="20" t="s">
        <v>63</v>
      </c>
      <c r="W9" s="62">
        <v>0</v>
      </c>
      <c r="X9" s="20" t="s">
        <v>68</v>
      </c>
      <c r="Y9" s="62">
        <v>0.12</v>
      </c>
      <c r="Z9" s="20" t="s">
        <v>79</v>
      </c>
      <c r="AA9" s="63">
        <v>0.22</v>
      </c>
      <c r="AB9" s="20" t="s">
        <v>79</v>
      </c>
      <c r="AC9" s="62">
        <v>0.22</v>
      </c>
      <c r="AD9" s="20" t="s">
        <v>58</v>
      </c>
      <c r="AE9" s="62">
        <v>0.05</v>
      </c>
      <c r="AF9" s="20" t="s">
        <v>72</v>
      </c>
      <c r="AG9" s="62">
        <v>0.51</v>
      </c>
      <c r="AK9" s="37"/>
      <c r="AL9" s="37"/>
      <c r="AM9" s="37"/>
      <c r="AN9" s="37"/>
      <c r="AR9" s="19"/>
      <c r="AS9" s="19"/>
      <c r="AT9" s="19"/>
      <c r="AU9" s="19"/>
      <c r="AV9" s="19"/>
      <c r="AW9" s="19"/>
      <c r="AX9" s="19"/>
      <c r="AY9" s="19"/>
      <c r="AZ9" s="19"/>
      <c r="BA9" s="19"/>
    </row>
    <row r="10" spans="2:53" ht="16.5" customHeight="1" x14ac:dyDescent="0.3">
      <c r="B10" s="25"/>
      <c r="C10" s="27"/>
      <c r="D10" s="16"/>
      <c r="E10" s="16"/>
      <c r="F10" s="5"/>
      <c r="G10" s="2"/>
      <c r="H10" s="186"/>
      <c r="I10" s="186"/>
      <c r="J10" s="27"/>
      <c r="K10" s="27"/>
      <c r="L10" s="27"/>
      <c r="M10" s="46"/>
      <c r="N10" s="27"/>
      <c r="O10" s="27"/>
      <c r="P10" s="27"/>
      <c r="Q10" s="27"/>
      <c r="R10" s="60"/>
      <c r="T10" s="20" t="s">
        <v>88</v>
      </c>
      <c r="U10" s="62">
        <v>0.24</v>
      </c>
      <c r="V10" s="20" t="s">
        <v>64</v>
      </c>
      <c r="W10" s="62">
        <v>0.76</v>
      </c>
      <c r="X10" s="20" t="s">
        <v>190</v>
      </c>
      <c r="Y10" s="62">
        <v>0</v>
      </c>
      <c r="Z10" s="20" t="s">
        <v>83</v>
      </c>
      <c r="AA10" s="63">
        <v>0.28999999999999998</v>
      </c>
      <c r="AB10" s="20" t="s">
        <v>80</v>
      </c>
      <c r="AC10" s="62">
        <v>0.1</v>
      </c>
      <c r="AD10" s="20" t="s">
        <v>59</v>
      </c>
      <c r="AE10" s="62">
        <v>0.02</v>
      </c>
      <c r="AF10" s="20" t="s">
        <v>73</v>
      </c>
      <c r="AG10" s="62">
        <v>0.02</v>
      </c>
      <c r="AK10" s="37"/>
      <c r="AL10" s="37"/>
      <c r="AM10" s="37"/>
      <c r="AN10" s="37"/>
      <c r="AR10" s="19"/>
      <c r="AS10" s="19"/>
      <c r="AT10" s="19"/>
      <c r="AU10" s="19"/>
      <c r="AV10" s="19"/>
      <c r="AW10" s="19"/>
      <c r="AX10" s="19"/>
      <c r="AY10" s="19"/>
      <c r="AZ10" s="19"/>
      <c r="BA10" s="19"/>
    </row>
    <row r="11" spans="2:53" ht="16.5" customHeight="1" x14ac:dyDescent="0.3">
      <c r="B11" s="25"/>
      <c r="C11" s="27"/>
      <c r="D11" s="16"/>
      <c r="E11" s="16"/>
      <c r="F11" s="5"/>
      <c r="G11" s="2"/>
      <c r="H11" s="186"/>
      <c r="I11" s="186"/>
      <c r="J11" s="27"/>
      <c r="K11" s="27"/>
      <c r="L11" s="27"/>
      <c r="M11" s="27"/>
      <c r="N11" s="27"/>
      <c r="O11" s="27"/>
      <c r="P11" s="27"/>
      <c r="Q11" s="27"/>
      <c r="R11" s="60"/>
      <c r="T11" s="20" t="s">
        <v>89</v>
      </c>
      <c r="U11" s="62">
        <v>0.14000000000000001</v>
      </c>
      <c r="V11" s="20" t="s">
        <v>65</v>
      </c>
      <c r="W11" s="62">
        <v>0.05</v>
      </c>
      <c r="X11" s="20" t="s">
        <v>115</v>
      </c>
      <c r="Y11" s="62">
        <v>0.12</v>
      </c>
      <c r="Z11" s="20" t="s">
        <v>82</v>
      </c>
      <c r="AA11" s="63">
        <v>0.02</v>
      </c>
      <c r="AB11" s="20" t="s">
        <v>81</v>
      </c>
      <c r="AC11" s="62">
        <v>0.12</v>
      </c>
      <c r="AD11" s="20"/>
      <c r="AE11" s="62"/>
      <c r="AF11" s="20" t="s">
        <v>74</v>
      </c>
      <c r="AG11" s="62">
        <v>0</v>
      </c>
      <c r="AK11" s="37"/>
      <c r="AL11" s="37"/>
      <c r="AM11" s="37"/>
      <c r="AN11" s="37"/>
      <c r="AR11" s="19"/>
      <c r="AS11" s="19"/>
      <c r="AT11" s="19"/>
      <c r="AU11" s="19"/>
      <c r="AV11" s="19"/>
      <c r="AW11" s="19"/>
      <c r="AX11" s="19"/>
      <c r="AY11" s="19"/>
      <c r="AZ11" s="19"/>
      <c r="BA11" s="19"/>
    </row>
    <row r="12" spans="2:53" ht="16.5" customHeight="1" x14ac:dyDescent="0.3">
      <c r="B12" s="25"/>
      <c r="C12" s="27"/>
      <c r="D12" s="16"/>
      <c r="E12" s="16"/>
      <c r="F12" s="5"/>
      <c r="G12" s="2"/>
      <c r="H12" s="186"/>
      <c r="I12" s="186"/>
      <c r="J12" s="27"/>
      <c r="K12" s="27"/>
      <c r="L12" s="27"/>
      <c r="M12" s="27"/>
      <c r="N12" s="27"/>
      <c r="O12" s="27"/>
      <c r="P12" s="27"/>
      <c r="Q12" s="27"/>
      <c r="R12" s="60"/>
      <c r="T12" s="20"/>
      <c r="U12" s="20"/>
      <c r="V12" s="20"/>
      <c r="W12" s="20"/>
      <c r="X12" s="20" t="s">
        <v>116</v>
      </c>
      <c r="Y12" s="62">
        <v>0.56999999999999995</v>
      </c>
      <c r="Z12" s="40"/>
      <c r="AA12" s="40"/>
      <c r="AB12" s="20" t="s">
        <v>82</v>
      </c>
      <c r="AC12" s="62">
        <v>0.2</v>
      </c>
      <c r="AD12" s="20"/>
      <c r="AE12" s="62"/>
      <c r="AF12" s="20" t="s">
        <v>75</v>
      </c>
      <c r="AG12" s="62">
        <v>0.05</v>
      </c>
      <c r="AH12" s="20"/>
      <c r="AJ12" s="37"/>
      <c r="AK12" s="37"/>
      <c r="AL12" s="37"/>
      <c r="AM12" s="37"/>
      <c r="AN12" s="37"/>
      <c r="AR12" s="19"/>
      <c r="AS12" s="19"/>
      <c r="AT12" s="19"/>
      <c r="AU12" s="19"/>
      <c r="AV12" s="19"/>
      <c r="AW12" s="19"/>
      <c r="AX12" s="19"/>
      <c r="AY12" s="19"/>
      <c r="AZ12" s="19"/>
      <c r="BA12" s="19"/>
    </row>
    <row r="13" spans="2:53" ht="16.5" customHeight="1" x14ac:dyDescent="0.3">
      <c r="B13" s="25"/>
      <c r="C13" s="27"/>
      <c r="D13" s="182"/>
      <c r="E13" s="182"/>
      <c r="F13" s="3"/>
      <c r="G13" s="4"/>
      <c r="H13" s="183"/>
      <c r="I13" s="183"/>
      <c r="J13" s="27"/>
      <c r="K13" s="27"/>
      <c r="L13" s="27"/>
      <c r="M13" s="27"/>
      <c r="N13" s="27"/>
      <c r="O13" s="27"/>
      <c r="P13" s="27"/>
      <c r="Q13" s="27"/>
      <c r="R13" s="60"/>
      <c r="X13" s="20" t="s">
        <v>117</v>
      </c>
      <c r="Y13" s="62">
        <v>0.19</v>
      </c>
      <c r="AF13" s="20"/>
      <c r="AH13" s="20"/>
      <c r="AJ13" s="37"/>
      <c r="AK13" s="37"/>
      <c r="AL13" s="37"/>
      <c r="AM13" s="37"/>
      <c r="AN13" s="37"/>
      <c r="AR13" s="19"/>
      <c r="AS13" s="19"/>
      <c r="AT13" s="19"/>
      <c r="AU13" s="19"/>
      <c r="AV13" s="19"/>
      <c r="AW13" s="19"/>
      <c r="AX13" s="19"/>
      <c r="AY13" s="19"/>
      <c r="AZ13" s="19"/>
      <c r="BA13" s="19"/>
    </row>
    <row r="14" spans="2:53" ht="13.5" customHeight="1" x14ac:dyDescent="0.3">
      <c r="B14" s="25"/>
      <c r="C14" s="27"/>
      <c r="D14" s="38"/>
      <c r="E14" s="38"/>
      <c r="F14" s="38"/>
      <c r="G14" s="38"/>
      <c r="H14" s="38"/>
      <c r="I14" s="38"/>
      <c r="J14" s="27"/>
      <c r="K14" s="27"/>
      <c r="L14" s="39"/>
      <c r="M14" s="27"/>
      <c r="N14" s="27"/>
      <c r="O14" s="27"/>
      <c r="P14" s="27"/>
      <c r="Q14" s="27"/>
      <c r="R14" s="60"/>
      <c r="AF14" s="20"/>
      <c r="AG14" s="20"/>
      <c r="AJ14" s="40"/>
      <c r="AK14" s="40"/>
      <c r="AL14" s="40"/>
      <c r="AM14" s="40"/>
      <c r="AN14" s="40"/>
      <c r="AR14" s="19"/>
      <c r="AS14" s="19"/>
      <c r="AT14" s="19"/>
      <c r="AU14" s="19"/>
      <c r="AV14" s="19"/>
      <c r="AW14" s="19"/>
      <c r="AX14" s="19"/>
      <c r="AY14" s="19"/>
      <c r="AZ14" s="19"/>
      <c r="BA14" s="19"/>
    </row>
    <row r="15" spans="2:53" x14ac:dyDescent="0.3"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60"/>
      <c r="AE15" s="61"/>
      <c r="AF15" s="20"/>
      <c r="AI15" s="20"/>
      <c r="AJ15" s="20"/>
      <c r="AK15" s="20"/>
      <c r="AM15" s="20"/>
      <c r="AR15" s="19"/>
      <c r="AS15" s="19"/>
      <c r="AT15" s="19"/>
      <c r="AU15" s="19"/>
      <c r="AV15" s="19"/>
      <c r="AW15" s="19"/>
      <c r="AX15" s="19"/>
      <c r="AY15" s="19"/>
      <c r="AZ15" s="19"/>
      <c r="BA15" s="19"/>
    </row>
    <row r="16" spans="2:53" ht="13.5" customHeight="1" x14ac:dyDescent="0.3">
      <c r="B16" s="25"/>
      <c r="C16" s="27"/>
      <c r="D16" s="41"/>
      <c r="E16" s="42"/>
      <c r="F16" s="43"/>
      <c r="G16" s="43"/>
      <c r="H16" s="27"/>
      <c r="I16" s="42"/>
      <c r="J16" s="42"/>
      <c r="K16" s="43"/>
      <c r="L16" s="43"/>
      <c r="M16" s="27"/>
      <c r="N16" s="27"/>
      <c r="O16" s="27"/>
      <c r="P16" s="27"/>
      <c r="Q16" s="27"/>
      <c r="R16" s="60"/>
      <c r="AE16" s="61"/>
      <c r="AF16" s="20"/>
      <c r="AI16" s="20"/>
      <c r="AJ16" s="20"/>
      <c r="AK16" s="20"/>
      <c r="AM16" s="20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2:53" ht="12.75" customHeight="1" x14ac:dyDescent="0.3">
      <c r="B17" s="25"/>
      <c r="C17" s="27"/>
      <c r="D17" s="27"/>
      <c r="E17" s="27"/>
      <c r="F17" s="44"/>
      <c r="G17" s="45"/>
      <c r="H17" s="27"/>
      <c r="I17" s="27"/>
      <c r="J17" s="27"/>
      <c r="K17" s="44"/>
      <c r="L17" s="45"/>
      <c r="M17" s="27"/>
      <c r="N17" s="27"/>
      <c r="O17" s="27"/>
      <c r="P17" s="27"/>
      <c r="Q17" s="27"/>
      <c r="R17" s="60"/>
      <c r="AE17" s="61"/>
      <c r="AF17" s="20"/>
      <c r="AJ17" s="20"/>
      <c r="AK17" s="20"/>
      <c r="AM17" s="20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2:53" ht="12.75" customHeight="1" x14ac:dyDescent="0.3">
      <c r="B18" s="25"/>
      <c r="C18" s="27"/>
      <c r="D18" s="27"/>
      <c r="E18" s="27"/>
      <c r="F18" s="44"/>
      <c r="G18" s="45"/>
      <c r="H18" s="27"/>
      <c r="I18" s="27"/>
      <c r="J18" s="27"/>
      <c r="K18" s="44"/>
      <c r="L18" s="45"/>
      <c r="M18" s="27"/>
      <c r="N18" s="27"/>
      <c r="O18" s="27"/>
      <c r="P18" s="27"/>
      <c r="Q18" s="27"/>
      <c r="R18" s="60"/>
      <c r="W18" s="40"/>
      <c r="X18" s="40"/>
      <c r="Y18" s="40"/>
      <c r="Z18" s="40"/>
      <c r="AA18" s="20"/>
      <c r="AB18" s="62"/>
      <c r="AC18" s="36"/>
      <c r="AD18" s="37"/>
      <c r="AE18" s="61"/>
      <c r="AF18" s="20"/>
      <c r="AI18" s="20"/>
      <c r="AJ18" s="20"/>
      <c r="AK18" s="20"/>
      <c r="AM18" s="20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2:53" ht="12.75" customHeight="1" x14ac:dyDescent="0.3">
      <c r="B19" s="25"/>
      <c r="C19" s="27"/>
      <c r="D19" s="27"/>
      <c r="E19" s="27"/>
      <c r="F19" s="44"/>
      <c r="G19" s="45"/>
      <c r="H19" s="27"/>
      <c r="I19" s="27"/>
      <c r="J19" s="27"/>
      <c r="K19" s="44"/>
      <c r="L19" s="45"/>
      <c r="M19" s="27"/>
      <c r="N19" s="27"/>
      <c r="O19" s="27"/>
      <c r="P19" s="27"/>
      <c r="Q19" s="27"/>
      <c r="R19" s="60"/>
      <c r="W19" s="20"/>
      <c r="X19" s="20"/>
      <c r="Z19" s="20"/>
      <c r="AA19" s="20"/>
      <c r="AB19" s="62"/>
      <c r="AD19" s="37"/>
      <c r="AG19" s="20"/>
      <c r="AH19" s="20"/>
      <c r="AI19" s="20"/>
      <c r="AJ19" s="20"/>
      <c r="AK19" s="20"/>
      <c r="AM19" s="20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2:53" ht="12.75" customHeight="1" x14ac:dyDescent="0.3">
      <c r="B20" s="25"/>
      <c r="C20" s="27"/>
      <c r="D20" s="27"/>
      <c r="E20" s="27"/>
      <c r="F20" s="44"/>
      <c r="G20" s="45"/>
      <c r="H20" s="27"/>
      <c r="I20" s="27"/>
      <c r="J20" s="27"/>
      <c r="K20" s="44"/>
      <c r="L20" s="45"/>
      <c r="M20" s="27"/>
      <c r="N20" s="27"/>
      <c r="O20" s="27"/>
      <c r="P20" s="27"/>
      <c r="Q20" s="27"/>
      <c r="R20" s="60"/>
      <c r="X20" s="20"/>
      <c r="Y20" s="20"/>
      <c r="Z20" s="20"/>
      <c r="AA20" s="65"/>
      <c r="AB20" s="62"/>
      <c r="AC20" s="20"/>
      <c r="AD20" s="20"/>
      <c r="AG20" s="20"/>
      <c r="AH20" s="20"/>
      <c r="AI20" s="20"/>
      <c r="AJ20" s="20"/>
      <c r="AK20" s="20"/>
      <c r="AM20" s="20"/>
      <c r="AR20" s="19"/>
      <c r="AS20" s="19"/>
      <c r="AT20" s="19"/>
      <c r="AU20" s="19"/>
      <c r="AV20" s="19"/>
      <c r="AW20" s="19"/>
      <c r="AX20" s="19"/>
      <c r="AY20" s="19"/>
      <c r="AZ20" s="19"/>
      <c r="BA20" s="19"/>
    </row>
    <row r="21" spans="2:53" ht="12.75" customHeight="1" x14ac:dyDescent="0.3">
      <c r="B21" s="25"/>
      <c r="C21" s="27"/>
      <c r="D21" s="27"/>
      <c r="E21" s="27"/>
      <c r="F21" s="44"/>
      <c r="G21" s="45"/>
      <c r="H21" s="27"/>
      <c r="I21" s="27"/>
      <c r="J21" s="27"/>
      <c r="K21" s="44"/>
      <c r="L21" s="45"/>
      <c r="M21" s="27"/>
      <c r="N21" s="27"/>
      <c r="O21" s="27"/>
      <c r="P21" s="27"/>
      <c r="Q21" s="27"/>
      <c r="R21" s="60"/>
      <c r="X21" s="20"/>
      <c r="Y21" s="20"/>
      <c r="Z21" s="20"/>
      <c r="AC21" s="20"/>
      <c r="AD21" s="20"/>
      <c r="AG21" s="20"/>
      <c r="AH21" s="20"/>
      <c r="AI21" s="20"/>
      <c r="AJ21" s="20"/>
      <c r="AK21" s="20"/>
      <c r="AM21" s="20"/>
      <c r="AR21" s="19"/>
      <c r="AS21" s="19"/>
      <c r="AT21" s="19"/>
      <c r="AU21" s="19"/>
      <c r="AV21" s="19"/>
      <c r="AW21" s="19"/>
      <c r="AX21" s="19"/>
      <c r="AY21" s="19"/>
      <c r="AZ21" s="19"/>
      <c r="BA21" s="19"/>
    </row>
    <row r="22" spans="2:53" ht="12.75" customHeight="1" x14ac:dyDescent="0.3">
      <c r="B22" s="25"/>
      <c r="C22" s="27"/>
      <c r="D22" s="27"/>
      <c r="E22" s="27"/>
      <c r="F22" s="44"/>
      <c r="G22" s="45"/>
      <c r="H22" s="27"/>
      <c r="I22" s="27"/>
      <c r="J22" s="27"/>
      <c r="K22" s="44"/>
      <c r="L22" s="45"/>
      <c r="M22" s="27"/>
      <c r="N22" s="27"/>
      <c r="O22" s="27"/>
      <c r="P22" s="27"/>
      <c r="Q22" s="27"/>
      <c r="R22" s="60"/>
      <c r="W22" s="20"/>
      <c r="X22" s="20"/>
      <c r="Y22" s="20"/>
      <c r="Z22" s="20"/>
      <c r="AC22" s="20"/>
      <c r="AD22" s="20"/>
      <c r="AE22" s="20"/>
      <c r="AF22" s="20"/>
      <c r="AG22" s="20"/>
      <c r="AH22" s="20"/>
      <c r="AI22" s="20"/>
      <c r="AJ22" s="20"/>
      <c r="AK22" s="20"/>
      <c r="AM22" s="20"/>
      <c r="AR22" s="19"/>
      <c r="AS22" s="19"/>
      <c r="AT22" s="19"/>
      <c r="AU22" s="19"/>
      <c r="AV22" s="19"/>
      <c r="AW22" s="19"/>
      <c r="AX22" s="19"/>
      <c r="AY22" s="19"/>
      <c r="AZ22" s="19"/>
      <c r="BA22" s="19"/>
    </row>
    <row r="23" spans="2:53" ht="12.75" customHeight="1" x14ac:dyDescent="0.3">
      <c r="B23" s="25"/>
      <c r="C23" s="27"/>
      <c r="D23" s="27"/>
      <c r="E23" s="27"/>
      <c r="F23" s="44"/>
      <c r="G23" s="45"/>
      <c r="H23" s="27"/>
      <c r="I23" s="27"/>
      <c r="J23" s="27"/>
      <c r="K23" s="44"/>
      <c r="L23" s="45"/>
      <c r="M23" s="27"/>
      <c r="N23" s="27"/>
      <c r="O23" s="27"/>
      <c r="P23" s="27"/>
      <c r="Q23" s="27"/>
      <c r="R23" s="60"/>
      <c r="W23" s="20"/>
      <c r="X23" s="47"/>
      <c r="Y23" s="47"/>
      <c r="AD23" s="20"/>
      <c r="AE23" s="20"/>
      <c r="AF23" s="20"/>
      <c r="AG23" s="20"/>
      <c r="AH23" s="20"/>
      <c r="AI23" s="20"/>
      <c r="AJ23" s="20"/>
      <c r="AK23" s="20"/>
      <c r="AM23" s="20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2:53" ht="12.75" customHeight="1" x14ac:dyDescent="0.3">
      <c r="B24" s="25"/>
      <c r="C24" s="27"/>
      <c r="D24" s="27"/>
      <c r="E24" s="27"/>
      <c r="F24" s="44"/>
      <c r="G24" s="45"/>
      <c r="H24" s="27"/>
      <c r="I24" s="27"/>
      <c r="J24" s="27"/>
      <c r="K24" s="44"/>
      <c r="L24" s="45"/>
      <c r="M24" s="27"/>
      <c r="N24" s="27"/>
      <c r="O24" s="27"/>
      <c r="P24" s="27"/>
      <c r="Q24" s="27"/>
      <c r="R24" s="60"/>
      <c r="W24" s="8"/>
      <c r="X24" s="8"/>
      <c r="Y24" s="8"/>
      <c r="Z24" s="8"/>
      <c r="AA24" s="8"/>
      <c r="AB24" s="8"/>
      <c r="AC24" s="8"/>
      <c r="AD24" s="8"/>
      <c r="AE24" s="20"/>
      <c r="AF24" s="20"/>
      <c r="AG24" s="20"/>
      <c r="AH24" s="20"/>
      <c r="AI24" s="20"/>
      <c r="AJ24" s="20"/>
      <c r="AK24" s="20"/>
      <c r="AM24" s="20"/>
      <c r="AR24" s="19"/>
      <c r="AS24" s="19"/>
      <c r="AT24" s="19"/>
      <c r="AU24" s="19"/>
      <c r="AV24" s="19"/>
      <c r="AW24" s="19"/>
      <c r="AX24" s="19"/>
      <c r="AY24" s="19"/>
      <c r="AZ24" s="19"/>
      <c r="BA24" s="19"/>
    </row>
    <row r="25" spans="2:53" ht="12.75" customHeight="1" x14ac:dyDescent="0.3">
      <c r="B25" s="25"/>
      <c r="C25" s="27"/>
      <c r="D25" s="27"/>
      <c r="E25" s="27"/>
      <c r="F25" s="44"/>
      <c r="G25" s="45"/>
      <c r="H25" s="27"/>
      <c r="I25" s="27"/>
      <c r="J25" s="27"/>
      <c r="K25" s="44"/>
      <c r="L25" s="45"/>
      <c r="M25" s="27"/>
      <c r="N25" s="27"/>
      <c r="O25" s="27"/>
      <c r="P25" s="27"/>
      <c r="Q25" s="27"/>
      <c r="R25" s="60"/>
      <c r="S25" s="20"/>
      <c r="T25" s="20"/>
      <c r="U25" s="8"/>
      <c r="V25" s="8"/>
      <c r="W25" s="8"/>
      <c r="X25" s="8"/>
      <c r="Y25" s="8"/>
      <c r="Z25" s="8"/>
      <c r="AA25" s="8"/>
      <c r="AB25" s="8"/>
      <c r="AC25" s="8"/>
      <c r="AD25" s="8"/>
      <c r="AE25" s="20"/>
      <c r="AF25" s="20"/>
      <c r="AG25" s="20"/>
      <c r="AH25" s="20"/>
      <c r="AI25" s="20"/>
      <c r="AJ25" s="20"/>
      <c r="AK25" s="20"/>
      <c r="AM25" s="20"/>
      <c r="AR25" s="19"/>
      <c r="AS25" s="19"/>
      <c r="AT25" s="19"/>
      <c r="AU25" s="19"/>
      <c r="AV25" s="19"/>
      <c r="AW25" s="19"/>
      <c r="AX25" s="19"/>
      <c r="AY25" s="19"/>
      <c r="AZ25" s="19"/>
      <c r="BA25" s="19"/>
    </row>
    <row r="26" spans="2:53" ht="12.75" customHeight="1" x14ac:dyDescent="0.3">
      <c r="B26" s="25"/>
      <c r="C26" s="27"/>
      <c r="D26" s="27"/>
      <c r="E26" s="27"/>
      <c r="F26" s="44"/>
      <c r="G26" s="45"/>
      <c r="H26" s="27"/>
      <c r="I26" s="27"/>
      <c r="J26" s="27"/>
      <c r="K26" s="44"/>
      <c r="L26" s="45"/>
      <c r="M26" s="27"/>
      <c r="N26" s="27"/>
      <c r="O26" s="27"/>
      <c r="P26" s="27"/>
      <c r="Q26" s="27"/>
      <c r="R26" s="60"/>
      <c r="S26" s="20"/>
      <c r="T26" s="20"/>
      <c r="U26" s="8"/>
      <c r="V26" s="8"/>
      <c r="W26" s="8"/>
      <c r="X26" s="8"/>
      <c r="Y26" s="8"/>
      <c r="Z26" s="8"/>
      <c r="AA26" s="8"/>
      <c r="AB26" s="8"/>
      <c r="AC26" s="8"/>
      <c r="AD26" s="8"/>
      <c r="AE26" s="20"/>
      <c r="AF26" s="20"/>
      <c r="AG26" s="20"/>
      <c r="AH26" s="20"/>
      <c r="AI26" s="20"/>
      <c r="AJ26" s="20"/>
      <c r="AK26" s="20"/>
      <c r="AM26" s="20"/>
      <c r="AR26" s="19"/>
      <c r="AS26" s="19"/>
      <c r="AT26" s="19"/>
      <c r="AU26" s="19"/>
      <c r="AV26" s="19"/>
      <c r="AW26" s="19"/>
      <c r="AX26" s="19"/>
      <c r="AY26" s="19"/>
      <c r="AZ26" s="19"/>
      <c r="BA26" s="19"/>
    </row>
    <row r="27" spans="2:53" ht="14.4" x14ac:dyDescent="0.3">
      <c r="B27" s="25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60"/>
      <c r="S27" s="20"/>
      <c r="T27" s="20"/>
      <c r="U27" s="8"/>
      <c r="V27" s="8"/>
      <c r="W27" s="7"/>
      <c r="X27" s="36"/>
      <c r="Y27" s="8"/>
      <c r="Z27" s="8"/>
      <c r="AA27" s="8"/>
      <c r="AB27" s="8"/>
      <c r="AC27" s="8"/>
      <c r="AD27" s="8"/>
      <c r="AE27" s="20"/>
      <c r="AF27" s="20"/>
      <c r="AG27" s="20"/>
      <c r="AH27" s="20"/>
      <c r="AI27" s="20"/>
      <c r="AJ27" s="20"/>
      <c r="AK27" s="20"/>
      <c r="AM27" s="20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2:53" x14ac:dyDescent="0.3">
      <c r="B28" s="25"/>
      <c r="C28" s="27"/>
      <c r="D28" s="48"/>
      <c r="E28" s="48"/>
      <c r="F28" s="48"/>
      <c r="G28" s="48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60"/>
      <c r="S28" s="20"/>
      <c r="T28" s="20"/>
      <c r="U28" s="8"/>
      <c r="V28" s="8"/>
      <c r="W28" s="8"/>
      <c r="X28" s="8"/>
      <c r="Y28" s="8"/>
      <c r="Z28" s="8"/>
      <c r="AA28" s="8"/>
      <c r="AB28" s="8"/>
      <c r="AC28" s="8"/>
      <c r="AD28" s="36"/>
      <c r="AK28" s="20"/>
      <c r="AM28" s="20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3" ht="13.5" customHeight="1" x14ac:dyDescent="0.3">
      <c r="B29" s="25"/>
      <c r="C29" s="27"/>
      <c r="D29" s="42"/>
      <c r="E29" s="42"/>
      <c r="F29" s="43"/>
      <c r="G29" s="43"/>
      <c r="H29" s="27"/>
      <c r="I29" s="42"/>
      <c r="J29" s="42"/>
      <c r="K29" s="43"/>
      <c r="L29" s="43"/>
      <c r="M29" s="27"/>
      <c r="N29" s="27"/>
      <c r="O29" s="27"/>
      <c r="P29" s="27"/>
      <c r="Q29" s="27"/>
      <c r="R29" s="60"/>
      <c r="S29" s="20"/>
      <c r="T29" s="20"/>
      <c r="U29" s="47"/>
      <c r="V29" s="49"/>
      <c r="W29" s="47"/>
      <c r="X29" s="49"/>
      <c r="Y29" s="47"/>
      <c r="Z29" s="49"/>
      <c r="AA29" s="47"/>
      <c r="AB29" s="49"/>
      <c r="AC29" s="47"/>
      <c r="AD29" s="49"/>
      <c r="AK29" s="20"/>
      <c r="AM29" s="20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3" ht="12.75" customHeight="1" x14ac:dyDescent="0.3">
      <c r="B30" s="25"/>
      <c r="C30" s="27"/>
      <c r="D30" s="27"/>
      <c r="E30" s="27"/>
      <c r="F30" s="44"/>
      <c r="G30" s="45"/>
      <c r="H30" s="27"/>
      <c r="I30" s="27"/>
      <c r="J30" s="27"/>
      <c r="K30" s="44"/>
      <c r="L30" s="45"/>
      <c r="M30" s="27"/>
      <c r="N30" s="27"/>
      <c r="O30" s="27"/>
      <c r="P30" s="27"/>
      <c r="Q30" s="27"/>
      <c r="R30" s="60"/>
      <c r="S30" s="20"/>
      <c r="T30" s="20"/>
      <c r="U30" s="47"/>
      <c r="V30" s="49"/>
      <c r="W30" s="47"/>
      <c r="X30" s="49"/>
      <c r="Y30" s="47"/>
      <c r="Z30" s="49"/>
      <c r="AA30" s="47"/>
      <c r="AB30" s="49"/>
      <c r="AC30" s="47"/>
      <c r="AD30" s="49"/>
      <c r="AK30" s="20"/>
      <c r="AM30" s="20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2:53" ht="12.75" customHeight="1" x14ac:dyDescent="0.3">
      <c r="B31" s="25"/>
      <c r="C31" s="27"/>
      <c r="D31" s="27"/>
      <c r="E31" s="27"/>
      <c r="F31" s="44"/>
      <c r="G31" s="45"/>
      <c r="H31" s="27"/>
      <c r="I31" s="27"/>
      <c r="J31" s="27"/>
      <c r="K31" s="44"/>
      <c r="L31" s="45"/>
      <c r="M31" s="27"/>
      <c r="N31" s="27"/>
      <c r="O31" s="27"/>
      <c r="P31" s="27"/>
      <c r="Q31" s="27"/>
      <c r="R31" s="60"/>
      <c r="S31" s="20"/>
      <c r="T31" s="20"/>
      <c r="U31" s="47"/>
      <c r="V31" s="49"/>
      <c r="W31" s="47"/>
      <c r="X31" s="49"/>
      <c r="Y31" s="47"/>
      <c r="Z31" s="49"/>
      <c r="AA31" s="47"/>
      <c r="AB31" s="49"/>
      <c r="AC31" s="47"/>
      <c r="AD31" s="49"/>
      <c r="AK31" s="20"/>
      <c r="AM31" s="20"/>
      <c r="AR31" s="19"/>
      <c r="AS31" s="19"/>
      <c r="AT31" s="19"/>
      <c r="AU31" s="19"/>
      <c r="AV31" s="19"/>
      <c r="AW31" s="19"/>
      <c r="AX31" s="19"/>
      <c r="AY31" s="19"/>
      <c r="AZ31" s="19"/>
      <c r="BA31" s="19"/>
    </row>
    <row r="32" spans="2:53" ht="12.75" customHeight="1" x14ac:dyDescent="0.3">
      <c r="B32" s="25"/>
      <c r="C32" s="27"/>
      <c r="D32" s="27"/>
      <c r="E32" s="27"/>
      <c r="F32" s="44"/>
      <c r="G32" s="45"/>
      <c r="H32" s="27"/>
      <c r="I32" s="27"/>
      <c r="J32" s="27"/>
      <c r="K32" s="44"/>
      <c r="L32" s="45"/>
      <c r="M32" s="27"/>
      <c r="N32" s="27"/>
      <c r="O32" s="27"/>
      <c r="P32" s="27"/>
      <c r="Q32" s="27"/>
      <c r="R32" s="60"/>
      <c r="S32" s="20"/>
      <c r="T32" s="20"/>
      <c r="U32" s="47"/>
      <c r="V32" s="49"/>
      <c r="W32" s="47"/>
      <c r="X32" s="49"/>
      <c r="Y32" s="47"/>
      <c r="Z32" s="49"/>
      <c r="AA32" s="47"/>
      <c r="AB32" s="49"/>
      <c r="AC32" s="47"/>
      <c r="AD32" s="49"/>
      <c r="AK32" s="20"/>
      <c r="AM32" s="20"/>
      <c r="AR32" s="19"/>
      <c r="AS32" s="19"/>
      <c r="AT32" s="19"/>
      <c r="AU32" s="19"/>
      <c r="AV32" s="19"/>
      <c r="AW32" s="19"/>
      <c r="AX32" s="19"/>
      <c r="AY32" s="19"/>
      <c r="AZ32" s="19"/>
      <c r="BA32" s="19"/>
    </row>
    <row r="33" spans="1:70" ht="12.75" customHeight="1" x14ac:dyDescent="0.3">
      <c r="B33" s="25"/>
      <c r="C33" s="27"/>
      <c r="D33" s="27"/>
      <c r="E33" s="27"/>
      <c r="F33" s="44"/>
      <c r="G33" s="45"/>
      <c r="H33" s="27"/>
      <c r="I33" s="27"/>
      <c r="J33" s="27"/>
      <c r="K33" s="44"/>
      <c r="L33" s="45"/>
      <c r="M33" s="27"/>
      <c r="N33" s="27"/>
      <c r="O33" s="27"/>
      <c r="P33" s="27"/>
      <c r="Q33" s="27"/>
      <c r="R33" s="60"/>
      <c r="S33" s="20"/>
      <c r="T33" s="20"/>
      <c r="U33" s="47"/>
      <c r="V33" s="49"/>
      <c r="W33" s="47"/>
      <c r="X33" s="49"/>
      <c r="Y33" s="47"/>
      <c r="Z33" s="49"/>
      <c r="AA33" s="47"/>
      <c r="AB33" s="49"/>
      <c r="AC33" s="47"/>
      <c r="AD33" s="49"/>
      <c r="AE33" s="20"/>
      <c r="AF33" s="20"/>
      <c r="AG33" s="20"/>
      <c r="AH33" s="20"/>
      <c r="AI33" s="20"/>
      <c r="AJ33" s="20"/>
      <c r="AK33" s="20"/>
      <c r="AM33" s="20"/>
      <c r="AR33" s="19"/>
      <c r="AS33" s="19"/>
      <c r="AT33" s="19"/>
      <c r="AU33" s="19"/>
      <c r="AV33" s="19"/>
      <c r="AW33" s="19"/>
      <c r="AX33" s="19"/>
      <c r="AY33" s="19"/>
      <c r="AZ33" s="19"/>
      <c r="BA33" s="19"/>
    </row>
    <row r="34" spans="1:70" ht="12.75" customHeight="1" x14ac:dyDescent="0.3">
      <c r="B34" s="25"/>
      <c r="C34" s="27"/>
      <c r="D34" s="27"/>
      <c r="E34" s="27"/>
      <c r="F34" s="44"/>
      <c r="G34" s="45"/>
      <c r="H34" s="27"/>
      <c r="I34" s="27"/>
      <c r="J34" s="27"/>
      <c r="K34" s="44"/>
      <c r="L34" s="45"/>
      <c r="M34" s="27"/>
      <c r="N34" s="27"/>
      <c r="O34" s="27"/>
      <c r="P34" s="27"/>
      <c r="Q34" s="27"/>
      <c r="R34" s="60"/>
      <c r="S34" s="20"/>
      <c r="T34" s="20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20"/>
      <c r="AF34" s="20"/>
      <c r="AG34" s="20"/>
      <c r="AH34" s="20"/>
      <c r="AI34" s="20"/>
      <c r="AJ34" s="20"/>
      <c r="AK34" s="20"/>
      <c r="AM34" s="20"/>
      <c r="AR34" s="19"/>
      <c r="AS34" s="19"/>
      <c r="AT34" s="19"/>
      <c r="AU34" s="19"/>
      <c r="AV34" s="19"/>
      <c r="AW34" s="19"/>
      <c r="AX34" s="19"/>
      <c r="AY34" s="19"/>
      <c r="AZ34" s="19"/>
      <c r="BA34" s="19"/>
    </row>
    <row r="35" spans="1:70" ht="12.75" customHeight="1" x14ac:dyDescent="0.3">
      <c r="B35" s="25"/>
      <c r="C35" s="27"/>
      <c r="D35" s="27"/>
      <c r="E35" s="27"/>
      <c r="F35" s="44"/>
      <c r="G35" s="45"/>
      <c r="H35" s="27"/>
      <c r="I35" s="27"/>
      <c r="J35" s="27"/>
      <c r="K35" s="44"/>
      <c r="L35" s="45"/>
      <c r="M35" s="27"/>
      <c r="N35" s="27"/>
      <c r="O35" s="27"/>
      <c r="P35" s="27"/>
      <c r="Q35" s="27"/>
      <c r="R35" s="60"/>
      <c r="S35" s="20"/>
      <c r="T35" s="20"/>
      <c r="U35" s="50"/>
      <c r="V35" s="32"/>
      <c r="W35" s="50"/>
      <c r="X35" s="32"/>
      <c r="Y35" s="50"/>
      <c r="Z35" s="32"/>
      <c r="AA35" s="50"/>
      <c r="AB35" s="32"/>
      <c r="AC35" s="50"/>
      <c r="AD35" s="32"/>
      <c r="AE35" s="20"/>
      <c r="AF35" s="20"/>
      <c r="AG35" s="20"/>
      <c r="AH35" s="20"/>
      <c r="AI35" s="20"/>
      <c r="AJ35" s="20"/>
      <c r="AK35" s="20"/>
      <c r="AM35" s="20"/>
      <c r="AR35" s="19"/>
      <c r="AS35" s="19"/>
      <c r="AT35" s="19"/>
      <c r="AU35" s="19"/>
      <c r="AV35" s="19"/>
      <c r="AW35" s="19"/>
      <c r="AX35" s="19"/>
      <c r="AY35" s="19"/>
      <c r="AZ35" s="19"/>
      <c r="BA35" s="19"/>
    </row>
    <row r="36" spans="1:70" ht="12.75" customHeight="1" x14ac:dyDescent="0.3">
      <c r="B36" s="25"/>
      <c r="C36" s="27"/>
      <c r="D36" s="27"/>
      <c r="E36" s="27"/>
      <c r="F36" s="44"/>
      <c r="G36" s="45"/>
      <c r="H36" s="27"/>
      <c r="I36" s="27"/>
      <c r="J36" s="27"/>
      <c r="K36" s="44"/>
      <c r="L36" s="45"/>
      <c r="M36" s="27"/>
      <c r="N36" s="27"/>
      <c r="O36" s="27"/>
      <c r="P36" s="27"/>
      <c r="Q36" s="27"/>
      <c r="R36" s="60"/>
      <c r="S36" s="20"/>
      <c r="T36" s="20"/>
      <c r="U36" s="50"/>
      <c r="V36" s="32"/>
      <c r="W36" s="50"/>
      <c r="X36" s="32"/>
      <c r="Y36" s="50"/>
      <c r="Z36" s="32"/>
      <c r="AA36" s="50"/>
      <c r="AB36" s="32"/>
      <c r="AC36" s="50"/>
      <c r="AD36" s="32"/>
      <c r="AE36" s="20"/>
      <c r="AF36" s="20"/>
      <c r="AG36" s="20"/>
      <c r="AH36" s="20"/>
      <c r="AI36" s="20"/>
      <c r="AJ36" s="20"/>
      <c r="AK36" s="20"/>
      <c r="AM36" s="20"/>
      <c r="AR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20"/>
      <c r="BK36" s="20"/>
      <c r="BL36" s="20"/>
      <c r="BM36" s="21"/>
      <c r="BN36" s="21"/>
      <c r="BO36" s="21"/>
      <c r="BP36" s="21"/>
      <c r="BQ36" s="21"/>
      <c r="BR36" s="21"/>
    </row>
    <row r="37" spans="1:70" ht="12.75" customHeight="1" x14ac:dyDescent="0.3">
      <c r="B37" s="25"/>
      <c r="C37" s="27"/>
      <c r="D37" s="27"/>
      <c r="E37" s="27"/>
      <c r="F37" s="44"/>
      <c r="G37" s="45"/>
      <c r="H37" s="27"/>
      <c r="I37" s="27"/>
      <c r="J37" s="27"/>
      <c r="K37" s="44"/>
      <c r="L37" s="45"/>
      <c r="M37" s="27"/>
      <c r="N37" s="27"/>
      <c r="O37" s="27"/>
      <c r="P37" s="27"/>
      <c r="Q37" s="27"/>
      <c r="R37" s="60"/>
      <c r="S37" s="20"/>
      <c r="T37" s="20"/>
      <c r="V37" s="20"/>
      <c r="W37" s="20"/>
      <c r="X37" s="20"/>
      <c r="Y37" s="20"/>
      <c r="Z37" s="20"/>
      <c r="AC37" s="20"/>
      <c r="AD37" s="20"/>
      <c r="AE37" s="20"/>
      <c r="AF37" s="20"/>
      <c r="AG37" s="20"/>
      <c r="AH37" s="20"/>
      <c r="AI37" s="20"/>
      <c r="AJ37" s="20"/>
      <c r="AK37" s="20"/>
      <c r="AM37" s="20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20"/>
      <c r="BK37" s="20"/>
      <c r="BL37" s="20"/>
      <c r="BM37" s="21"/>
      <c r="BN37" s="21"/>
      <c r="BO37" s="21"/>
      <c r="BP37" s="21"/>
      <c r="BQ37" s="21"/>
      <c r="BR37" s="21"/>
    </row>
    <row r="38" spans="1:70" ht="12.75" customHeight="1" x14ac:dyDescent="0.3">
      <c r="B38" s="25"/>
      <c r="C38" s="27"/>
      <c r="D38" s="27"/>
      <c r="E38" s="27"/>
      <c r="F38" s="44"/>
      <c r="G38" s="45"/>
      <c r="H38" s="27"/>
      <c r="I38" s="27"/>
      <c r="J38" s="27"/>
      <c r="K38" s="44"/>
      <c r="L38" s="45"/>
      <c r="M38" s="27"/>
      <c r="N38" s="27"/>
      <c r="O38" s="27"/>
      <c r="P38" s="27"/>
      <c r="Q38" s="27"/>
      <c r="R38" s="60"/>
      <c r="S38" s="20"/>
      <c r="T38" s="20"/>
      <c r="V38" s="20"/>
      <c r="W38" s="20"/>
      <c r="X38" s="20"/>
      <c r="Y38" s="20"/>
      <c r="Z38" s="20"/>
      <c r="AC38" s="20"/>
      <c r="AD38" s="20"/>
      <c r="AE38" s="20"/>
      <c r="AF38" s="20"/>
      <c r="AG38" s="20"/>
      <c r="AH38" s="20"/>
      <c r="AI38" s="20"/>
      <c r="AJ38" s="20"/>
      <c r="AK38" s="20"/>
      <c r="AM38" s="20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20"/>
      <c r="BK38" s="20"/>
      <c r="BL38" s="20"/>
      <c r="BM38" s="21"/>
      <c r="BN38" s="21"/>
      <c r="BO38" s="21"/>
      <c r="BP38" s="21"/>
      <c r="BQ38" s="21"/>
      <c r="BR38" s="21"/>
    </row>
    <row r="39" spans="1:70" ht="12.75" customHeight="1" x14ac:dyDescent="0.3">
      <c r="A39" s="54"/>
      <c r="B39" s="25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60"/>
      <c r="S39" s="8"/>
      <c r="T39" s="20"/>
      <c r="V39" s="20"/>
      <c r="W39" s="20"/>
      <c r="X39" s="20"/>
      <c r="Y39" s="20"/>
      <c r="Z39" s="20"/>
      <c r="AC39" s="20"/>
      <c r="AD39" s="20"/>
      <c r="AE39" s="20"/>
      <c r="AF39" s="20"/>
      <c r="AG39" s="20"/>
      <c r="AH39" s="20"/>
      <c r="AI39" s="20"/>
      <c r="AJ39" s="20"/>
      <c r="AK39" s="20"/>
      <c r="AM39" s="20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20"/>
      <c r="BK39" s="20"/>
      <c r="BL39" s="20"/>
      <c r="BM39" s="21"/>
      <c r="BN39" s="21"/>
      <c r="BO39" s="21"/>
      <c r="BP39" s="21"/>
      <c r="BQ39" s="21"/>
      <c r="BR39" s="21"/>
    </row>
    <row r="40" spans="1:70" ht="14.25" customHeight="1" x14ac:dyDescent="0.3">
      <c r="A40" s="54"/>
      <c r="B40" s="66"/>
      <c r="C40" s="6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67"/>
      <c r="O40" s="67"/>
      <c r="P40" s="67"/>
      <c r="Q40" s="67"/>
      <c r="R40" s="68"/>
      <c r="S40" s="8"/>
      <c r="T40" s="20"/>
      <c r="V40" s="20"/>
      <c r="W40" s="20"/>
      <c r="X40" s="20"/>
      <c r="Y40" s="20"/>
      <c r="Z40" s="20"/>
      <c r="AC40" s="20"/>
      <c r="AD40" s="20"/>
      <c r="AE40" s="20"/>
      <c r="AF40" s="20"/>
      <c r="AG40" s="20"/>
      <c r="AH40" s="20"/>
      <c r="AI40" s="20"/>
      <c r="AJ40" s="20"/>
      <c r="AK40" s="20"/>
      <c r="AM40" s="20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20"/>
      <c r="BK40" s="20"/>
      <c r="BL40" s="20"/>
      <c r="BM40" s="21"/>
      <c r="BN40" s="21"/>
      <c r="BO40" s="21"/>
      <c r="BP40" s="21"/>
      <c r="BQ40" s="21"/>
      <c r="BR40" s="21"/>
    </row>
    <row r="41" spans="1:70" ht="12.75" customHeight="1" x14ac:dyDescent="0.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8"/>
      <c r="T41" s="20"/>
      <c r="V41" s="20"/>
      <c r="W41" s="20"/>
      <c r="X41" s="20"/>
      <c r="Y41" s="20"/>
      <c r="Z41" s="20"/>
      <c r="AC41" s="20"/>
      <c r="AD41" s="20"/>
      <c r="AE41" s="20"/>
      <c r="AF41" s="20"/>
      <c r="AG41" s="20"/>
      <c r="AH41" s="20"/>
      <c r="AI41" s="20"/>
      <c r="AJ41" s="20"/>
      <c r="AK41" s="20"/>
      <c r="AM41" s="20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20"/>
      <c r="BK41" s="20"/>
      <c r="BL41" s="20"/>
      <c r="BM41" s="21"/>
      <c r="BN41" s="21"/>
      <c r="BO41" s="21"/>
      <c r="BP41" s="21"/>
      <c r="BQ41" s="21"/>
      <c r="BR41" s="21"/>
    </row>
    <row r="42" spans="1:70" ht="12.75" customHeight="1" x14ac:dyDescent="0.3">
      <c r="B42" s="20">
        <v>6</v>
      </c>
      <c r="C42" s="69" t="s">
        <v>92</v>
      </c>
      <c r="D42" s="69" t="str">
        <f>CHOOSE(C50,T6,V6,X6)</f>
        <v>25 and under</v>
      </c>
      <c r="E42" s="62">
        <f>CHOOSE(C50,U6,W6,Y6)</f>
        <v>0</v>
      </c>
      <c r="S42" s="20"/>
      <c r="T42" s="20"/>
      <c r="V42" s="20"/>
      <c r="W42" s="20"/>
      <c r="X42" s="20"/>
      <c r="Y42" s="20"/>
      <c r="Z42" s="20"/>
      <c r="AC42" s="20"/>
      <c r="AD42" s="20"/>
      <c r="AE42" s="20"/>
      <c r="AF42" s="20"/>
      <c r="AG42" s="20"/>
      <c r="AH42" s="20"/>
      <c r="AI42" s="20"/>
      <c r="AJ42" s="20"/>
      <c r="AK42" s="20"/>
      <c r="AM42" s="20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20"/>
      <c r="BK42" s="20"/>
      <c r="BL42" s="20"/>
      <c r="BM42" s="21"/>
      <c r="BN42" s="21"/>
      <c r="BO42" s="21"/>
      <c r="BP42" s="21"/>
      <c r="BQ42" s="21"/>
      <c r="BR42" s="21"/>
    </row>
    <row r="43" spans="1:70" ht="12.75" customHeight="1" x14ac:dyDescent="0.3">
      <c r="B43" s="20">
        <v>6</v>
      </c>
      <c r="C43" s="69" t="s">
        <v>93</v>
      </c>
      <c r="D43" s="69" t="str">
        <f>CHOOSE(C50,T7,V7,X7)</f>
        <v>26-29</v>
      </c>
      <c r="E43" s="62">
        <f>CHOOSE(C50,U7,W7,Y7)</f>
        <v>7.0000000000000007E-2</v>
      </c>
      <c r="S43" s="20"/>
      <c r="T43" s="20"/>
      <c r="V43" s="20"/>
      <c r="W43" s="20"/>
      <c r="X43" s="20"/>
      <c r="Y43" s="20"/>
      <c r="Z43" s="20"/>
      <c r="AC43" s="20"/>
      <c r="AD43" s="20"/>
      <c r="AE43" s="20"/>
      <c r="AF43" s="20"/>
      <c r="AG43" s="20"/>
      <c r="AH43" s="20"/>
      <c r="AI43" s="20"/>
      <c r="AJ43" s="20"/>
      <c r="AK43" s="20"/>
      <c r="AM43" s="20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20"/>
      <c r="BK43" s="20"/>
      <c r="BL43" s="20"/>
      <c r="BM43" s="21"/>
      <c r="BN43" s="21"/>
      <c r="BO43" s="21"/>
      <c r="BP43" s="21"/>
      <c r="BQ43" s="21"/>
      <c r="BR43" s="21"/>
    </row>
    <row r="44" spans="1:70" x14ac:dyDescent="0.3">
      <c r="B44" s="20">
        <v>8</v>
      </c>
      <c r="C44" s="70" t="s">
        <v>112</v>
      </c>
      <c r="D44" s="69" t="str">
        <f>CHOOSE(C50,T8,V8,X8)</f>
        <v>30-39</v>
      </c>
      <c r="E44" s="62">
        <f>CHOOSE(C50,U8,W8,Y8)</f>
        <v>0.26</v>
      </c>
      <c r="S44" s="20"/>
      <c r="T44" s="20"/>
      <c r="V44" s="20"/>
      <c r="W44" s="20"/>
      <c r="X44" s="20"/>
      <c r="Y44" s="20"/>
      <c r="Z44" s="20"/>
      <c r="AC44" s="20"/>
      <c r="AD44" s="20"/>
      <c r="AE44" s="20"/>
      <c r="AF44" s="20"/>
      <c r="AG44" s="20"/>
      <c r="AH44" s="20"/>
      <c r="AI44" s="20"/>
      <c r="AJ44" s="20"/>
      <c r="AK44" s="20"/>
      <c r="AM44" s="20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20"/>
      <c r="BK44" s="20"/>
      <c r="BL44" s="20"/>
      <c r="BM44" s="21"/>
      <c r="BN44" s="21"/>
      <c r="BO44" s="21"/>
      <c r="BP44" s="21"/>
      <c r="BQ44" s="21"/>
      <c r="BR44" s="21"/>
    </row>
    <row r="45" spans="1:70" x14ac:dyDescent="0.3">
      <c r="B45" s="20">
        <v>6</v>
      </c>
      <c r="C45" s="70" t="s">
        <v>145</v>
      </c>
      <c r="D45" s="69" t="str">
        <f>CHOOSE(C50,T9,V9,X9)</f>
        <v>40-49</v>
      </c>
      <c r="E45" s="62">
        <f>CHOOSE(C50,U9,W9,Y9)</f>
        <v>0.28999999999999998</v>
      </c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M45" s="20"/>
      <c r="AR45" s="19"/>
      <c r="AS45" s="19"/>
      <c r="AT45" s="19"/>
      <c r="AU45" s="19"/>
      <c r="AV45" s="19"/>
      <c r="AW45" s="19"/>
      <c r="AX45" s="19"/>
      <c r="AY45" s="19"/>
      <c r="AZ45" s="19"/>
      <c r="BA45" s="19"/>
    </row>
    <row r="46" spans="1:70" x14ac:dyDescent="0.3">
      <c r="B46" s="20">
        <v>7</v>
      </c>
      <c r="C46" s="69" t="s">
        <v>147</v>
      </c>
      <c r="D46" s="69" t="str">
        <f>CHOOSE(C50,T10,V10,X10)</f>
        <v>50-59</v>
      </c>
      <c r="E46" s="62">
        <f>CHOOSE(C50,U10,W10,Y10)</f>
        <v>0.24</v>
      </c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M46" s="20"/>
      <c r="AR46" s="19"/>
      <c r="AS46" s="19"/>
      <c r="AT46" s="19"/>
      <c r="AU46" s="19"/>
      <c r="AV46" s="19"/>
      <c r="AW46" s="19"/>
      <c r="AX46" s="19"/>
      <c r="AY46" s="19"/>
      <c r="AZ46" s="19"/>
      <c r="BA46" s="19"/>
    </row>
    <row r="47" spans="1:70" x14ac:dyDescent="0.3">
      <c r="B47" s="20">
        <v>5</v>
      </c>
      <c r="C47" s="69" t="s">
        <v>113</v>
      </c>
      <c r="D47" s="69" t="str">
        <f>CHOOSE(C50,T11,V11,X11)</f>
        <v>60 or older</v>
      </c>
      <c r="E47" s="62">
        <f>CHOOSE(C50,U11,W11,Y11)</f>
        <v>0.14000000000000001</v>
      </c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M47" s="20"/>
      <c r="AR47" s="19"/>
      <c r="AS47" s="19"/>
      <c r="AT47" s="19"/>
      <c r="AU47" s="19"/>
      <c r="AV47" s="19"/>
      <c r="AW47" s="19"/>
      <c r="AX47" s="19"/>
      <c r="AY47" s="19"/>
      <c r="AZ47" s="19"/>
      <c r="BA47" s="19"/>
    </row>
    <row r="48" spans="1:70" x14ac:dyDescent="0.3">
      <c r="B48" s="20">
        <v>7</v>
      </c>
      <c r="C48" s="69" t="s">
        <v>114</v>
      </c>
      <c r="D48" s="69">
        <f>CHOOSE(C50,T12,V12,X12)</f>
        <v>0</v>
      </c>
      <c r="E48" s="62">
        <f>CHOOSE(C50,U12,W12,Y12)</f>
        <v>0</v>
      </c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M48" s="20"/>
      <c r="AR48" s="19"/>
      <c r="AS48" s="19"/>
      <c r="AT48" s="19"/>
      <c r="AU48" s="19"/>
      <c r="AV48" s="19"/>
      <c r="AW48" s="19"/>
      <c r="AX48" s="19"/>
      <c r="AY48" s="19"/>
      <c r="AZ48" s="19"/>
      <c r="BA48" s="19"/>
    </row>
    <row r="49" spans="2:53" x14ac:dyDescent="0.3">
      <c r="B49" s="20"/>
      <c r="C49" s="69"/>
      <c r="D49" s="69">
        <f>CHOOSE(C50,T13,V13,X13)</f>
        <v>0</v>
      </c>
      <c r="E49" s="62">
        <f>CHOOSE(C50,U13,W13,Y13)</f>
        <v>0</v>
      </c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M49" s="20"/>
      <c r="AR49" s="19"/>
      <c r="AS49" s="19"/>
      <c r="AT49" s="19"/>
      <c r="AU49" s="19"/>
      <c r="AV49" s="19"/>
      <c r="AW49" s="19"/>
      <c r="AX49" s="19"/>
      <c r="AY49" s="19"/>
      <c r="AZ49" s="19"/>
      <c r="BA49" s="19"/>
    </row>
    <row r="50" spans="2:53" x14ac:dyDescent="0.3">
      <c r="B50" s="20">
        <f>CHOOSE(C50,B42,B43,B44)</f>
        <v>6</v>
      </c>
      <c r="C50" s="70">
        <v>1</v>
      </c>
      <c r="D50" s="69" t="str">
        <f>CHOOSE(C51,Z6,AB6,AD6,AF6)</f>
        <v>Less than 1 year</v>
      </c>
      <c r="E50" s="62">
        <f>CHOOSE(C51,AA6,AC6,AE6,AG6)</f>
        <v>7.0000000000000007E-2</v>
      </c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M50" s="20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2:53" x14ac:dyDescent="0.3">
      <c r="B51" s="20">
        <f>CHOOSE(C51,B45,B46,B47,B48)</f>
        <v>6</v>
      </c>
      <c r="C51" s="70">
        <v>1</v>
      </c>
      <c r="D51" s="69" t="str">
        <f>CHOOSE(C51,Z7,AB7,AD7,AF7)</f>
        <v>1 to 3 years</v>
      </c>
      <c r="E51" s="62">
        <f>CHOOSE(C51,AA7,AC7,AE7,AG7)</f>
        <v>0.24</v>
      </c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M51" s="20"/>
      <c r="AR51" s="19"/>
      <c r="AS51" s="19"/>
      <c r="AT51" s="19"/>
      <c r="AU51" s="19"/>
      <c r="AV51" s="19"/>
      <c r="AW51" s="19"/>
      <c r="AX51" s="19"/>
      <c r="AY51" s="19"/>
      <c r="AZ51" s="19"/>
      <c r="BA51" s="19"/>
    </row>
    <row r="52" spans="2:53" x14ac:dyDescent="0.3">
      <c r="B52" s="20"/>
      <c r="C52" s="70" t="str">
        <f>CHOOSE(C50,C42,C43,C44)</f>
        <v>Age Group</v>
      </c>
      <c r="D52" s="69" t="str">
        <f>CHOOSE(C51,Z8,AB8,AD8,AF8)</f>
        <v>4 to 5 years</v>
      </c>
      <c r="E52" s="62">
        <f>CHOOSE(C51,AA8,AC8,AE8,AG8)</f>
        <v>0.15</v>
      </c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M52" s="20"/>
      <c r="AR52" s="19"/>
      <c r="AS52" s="19"/>
      <c r="AT52" s="19"/>
      <c r="AU52" s="19"/>
      <c r="AV52" s="19"/>
      <c r="AW52" s="19"/>
      <c r="AX52" s="19"/>
      <c r="AY52" s="19"/>
      <c r="AZ52" s="19"/>
      <c r="BA52" s="19"/>
    </row>
    <row r="53" spans="2:53" x14ac:dyDescent="0.3">
      <c r="B53" s="20"/>
      <c r="C53" s="70" t="str">
        <f>CHOOSE(C51,C45,C46,C47,C48)</f>
        <v>Agency Tenure</v>
      </c>
      <c r="D53" s="69" t="str">
        <f>CHOOSE(C51,Z9,AB9,AD9,AF9)</f>
        <v>6 to 10 years</v>
      </c>
      <c r="E53" s="62">
        <f>CHOOSE(C51,AA9,AC9,AE9,AG9)</f>
        <v>0.22</v>
      </c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M53" s="20"/>
      <c r="AR53" s="19"/>
      <c r="AS53" s="19"/>
      <c r="AT53" s="19"/>
      <c r="AU53" s="19"/>
      <c r="AV53" s="19"/>
      <c r="AW53" s="19"/>
      <c r="AX53" s="19"/>
      <c r="AY53" s="19"/>
      <c r="AZ53" s="19"/>
      <c r="BA53" s="19"/>
    </row>
    <row r="54" spans="2:53" x14ac:dyDescent="0.3">
      <c r="B54" s="20"/>
      <c r="C54" s="70"/>
      <c r="D54" s="69" t="str">
        <f>CHOOSE(C51,Z10,AB10,AD10,AF10)</f>
        <v>11 to 20 years</v>
      </c>
      <c r="E54" s="62">
        <f>CHOOSE(C51,AA10,AC10,AE10,AG10)</f>
        <v>0.28999999999999998</v>
      </c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M54" s="20"/>
      <c r="AR54" s="19"/>
      <c r="AS54" s="19"/>
      <c r="AT54" s="19"/>
      <c r="AU54" s="19"/>
      <c r="AV54" s="19"/>
      <c r="AW54" s="19"/>
      <c r="AX54" s="19"/>
      <c r="AY54" s="19"/>
      <c r="AZ54" s="19"/>
      <c r="BA54" s="19"/>
    </row>
    <row r="55" spans="2:53" x14ac:dyDescent="0.3">
      <c r="B55" s="20"/>
      <c r="C55" s="70"/>
      <c r="D55" s="69" t="str">
        <f>CHOOSE(C51,Z11,AB11,AD11,AF11)</f>
        <v>More than 20 years</v>
      </c>
      <c r="E55" s="62">
        <f>CHOOSE(C51,AA11,AC11,AE11,AG11)</f>
        <v>0.02</v>
      </c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M55" s="20"/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2:53" x14ac:dyDescent="0.3">
      <c r="B56" s="20"/>
      <c r="C56" s="69"/>
      <c r="D56" s="69">
        <f>CHOOSE(C51,Z12,AB12,AD12,AF12)</f>
        <v>0</v>
      </c>
      <c r="E56" s="62">
        <f>CHOOSE(C51,AA12,AC12,AE12,AG12)</f>
        <v>0</v>
      </c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M56" s="20"/>
      <c r="AR56" s="19"/>
      <c r="AS56" s="19"/>
      <c r="AT56" s="19"/>
      <c r="AU56" s="19"/>
      <c r="AV56" s="19"/>
      <c r="AW56" s="19"/>
      <c r="AX56" s="19"/>
      <c r="AY56" s="19"/>
      <c r="AZ56" s="19"/>
      <c r="BA56" s="19"/>
    </row>
    <row r="57" spans="2:53" ht="14.4" x14ac:dyDescent="0.3">
      <c r="B57" s="20"/>
      <c r="C57" s="69" t="s">
        <v>92</v>
      </c>
      <c r="D57" s="69"/>
      <c r="E57" s="11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M57" s="20"/>
      <c r="AR57" s="19"/>
      <c r="AS57" s="19"/>
      <c r="AT57" s="19"/>
      <c r="AU57" s="19"/>
      <c r="AV57" s="19"/>
      <c r="AW57" s="19"/>
      <c r="AX57" s="19"/>
      <c r="AY57" s="19"/>
      <c r="AZ57" s="19"/>
      <c r="BA57" s="19"/>
    </row>
    <row r="58" spans="2:53" x14ac:dyDescent="0.3">
      <c r="B58" s="20"/>
      <c r="C58" s="69" t="s">
        <v>93</v>
      </c>
      <c r="D58" s="69"/>
      <c r="E58" s="6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</row>
    <row r="59" spans="2:53" x14ac:dyDescent="0.3">
      <c r="B59" s="20"/>
      <c r="C59" s="70" t="s">
        <v>112</v>
      </c>
      <c r="D59" s="69"/>
      <c r="E59" s="6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</row>
    <row r="60" spans="2:53" x14ac:dyDescent="0.3">
      <c r="B60" s="20"/>
      <c r="C60" s="70" t="s">
        <v>145</v>
      </c>
      <c r="D60" s="69"/>
      <c r="E60" s="69"/>
    </row>
    <row r="61" spans="2:53" x14ac:dyDescent="0.3">
      <c r="B61" s="20"/>
      <c r="C61" s="69" t="s">
        <v>146</v>
      </c>
      <c r="D61" s="69"/>
      <c r="E61" s="69"/>
    </row>
    <row r="62" spans="2:53" x14ac:dyDescent="0.3">
      <c r="B62" s="20"/>
      <c r="C62" s="69" t="s">
        <v>113</v>
      </c>
      <c r="D62" s="69"/>
      <c r="E62" s="69"/>
    </row>
    <row r="63" spans="2:53" x14ac:dyDescent="0.3">
      <c r="B63" s="20"/>
      <c r="C63" s="69" t="s">
        <v>114</v>
      </c>
      <c r="D63" s="71"/>
      <c r="E63" s="71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6">
      <iconSet iconSet="3Arrows">
        <cfvo type="percent" val="0"/>
        <cfvo type="percent" val="$C$51" gte="0"/>
        <cfvo type="percent" val="$C$51" gte="0"/>
      </iconSet>
    </cfRule>
  </conditionalFormatting>
  <pageMargins left="0.7" right="0.7" top="0.75" bottom="0.75" header="0.3" footer="0.3"/>
  <pageSetup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83" r:id="rId4" name="List Box 11">
              <controlPr defaultSize="0" autoLine="0" autoPict="0">
                <anchor>
                  <from>
                    <xdr:col>9</xdr:col>
                    <xdr:colOff>861060</xdr:colOff>
                    <xdr:row>19</xdr:row>
                    <xdr:rowOff>99060</xdr:rowOff>
                  </from>
                  <to>
                    <xdr:col>11</xdr:col>
                    <xdr:colOff>365760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7" r:id="rId5" name="List Box 15">
              <controlPr defaultSize="0" autoLine="0" autoPict="0">
                <anchor>
                  <from>
                    <xdr:col>2</xdr:col>
                    <xdr:colOff>99060</xdr:colOff>
                    <xdr:row>19</xdr:row>
                    <xdr:rowOff>99060</xdr:rowOff>
                  </from>
                  <to>
                    <xdr:col>4</xdr:col>
                    <xdr:colOff>495300</xdr:colOff>
                    <xdr:row>22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B9C4DB"/>
    <pageSetUpPr autoPageBreaks="0"/>
  </sheetPr>
  <dimension ref="A1:BW229"/>
  <sheetViews>
    <sheetView showGridLines="0" showRowColHeaders="0" topLeftCell="A7" zoomScaleNormal="100" zoomScalePageLayoutView="200" workbookViewId="0">
      <selection activeCell="S1" sqref="S1"/>
    </sheetView>
  </sheetViews>
  <sheetFormatPr defaultColWidth="8.88671875" defaultRowHeight="13.2" x14ac:dyDescent="0.25"/>
  <cols>
    <col min="1" max="1" width="3" style="73" customWidth="1"/>
    <col min="2" max="2" width="1.6640625" style="73" customWidth="1"/>
    <col min="3" max="3" width="3" style="73" customWidth="1"/>
    <col min="4" max="4" width="8.88671875" style="73"/>
    <col min="5" max="5" width="11.109375" style="73" customWidth="1"/>
    <col min="6" max="6" width="11.44140625" style="73" customWidth="1"/>
    <col min="7" max="7" width="12" style="73" customWidth="1"/>
    <col min="8" max="8" width="7.88671875" style="73" customWidth="1"/>
    <col min="9" max="9" width="9.109375" style="73" customWidth="1"/>
    <col min="10" max="10" width="16.44140625" style="73" customWidth="1"/>
    <col min="11" max="11" width="9.44140625" style="73" customWidth="1"/>
    <col min="12" max="12" width="12" style="73" customWidth="1"/>
    <col min="13" max="13" width="7.88671875" style="73" customWidth="1"/>
    <col min="14" max="16" width="8.88671875" style="73"/>
    <col min="17" max="17" width="10.33203125" style="73" customWidth="1"/>
    <col min="18" max="19" width="2.6640625" style="73" customWidth="1"/>
    <col min="20" max="37" width="2.6640625" style="79" customWidth="1"/>
    <col min="38" max="38" width="2.6640625" style="74" customWidth="1"/>
    <col min="39" max="39" width="2.6640625" style="75" customWidth="1"/>
    <col min="40" max="56" width="2.6640625" style="74" customWidth="1"/>
    <col min="57" max="62" width="2.6640625" style="99" customWidth="1"/>
    <col min="63" max="76" width="2.6640625" style="73" customWidth="1"/>
    <col min="77" max="16384" width="8.88671875" style="73"/>
  </cols>
  <sheetData>
    <row r="1" spans="2:53" ht="15.75" customHeight="1" thickBot="1" x14ac:dyDescent="0.35">
      <c r="S1" s="20"/>
      <c r="U1" s="74"/>
      <c r="V1" s="74"/>
      <c r="AC1" s="74"/>
      <c r="AD1" s="74"/>
      <c r="AE1" s="74"/>
      <c r="AF1" s="74"/>
      <c r="AG1" s="74"/>
      <c r="AH1" s="74"/>
      <c r="AI1" s="74"/>
      <c r="AJ1" s="75"/>
      <c r="AK1" s="75"/>
      <c r="AL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</row>
    <row r="2" spans="2:53" ht="15" customHeight="1" x14ac:dyDescent="0.3"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8"/>
      <c r="S2" s="20"/>
      <c r="T2" s="20" t="s">
        <v>161</v>
      </c>
      <c r="U2" s="20" t="s">
        <v>191</v>
      </c>
      <c r="V2" s="20" t="s">
        <v>192</v>
      </c>
      <c r="W2" s="18" t="s">
        <v>193</v>
      </c>
      <c r="X2" s="18" t="s">
        <v>194</v>
      </c>
      <c r="Y2" s="18" t="s">
        <v>195</v>
      </c>
      <c r="Z2" s="18" t="s">
        <v>196</v>
      </c>
      <c r="AA2" s="105"/>
      <c r="AB2" s="105"/>
      <c r="AC2" s="105"/>
      <c r="AD2" s="105"/>
      <c r="AE2" s="105"/>
      <c r="AF2" s="105"/>
      <c r="AG2" s="20"/>
      <c r="AH2" s="20"/>
      <c r="AI2" s="20"/>
      <c r="AJ2" s="19"/>
      <c r="AK2" s="75"/>
      <c r="AL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</row>
    <row r="3" spans="2:53" ht="25.5" customHeight="1" x14ac:dyDescent="0.4">
      <c r="B3" s="80"/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4"/>
      <c r="S3" s="20"/>
      <c r="T3" s="20" t="s">
        <v>173</v>
      </c>
      <c r="U3" s="106">
        <v>31</v>
      </c>
      <c r="V3" s="107">
        <v>33</v>
      </c>
      <c r="W3" s="107">
        <v>43</v>
      </c>
      <c r="X3" s="107">
        <v>24</v>
      </c>
      <c r="Y3" s="107">
        <v>8</v>
      </c>
      <c r="Z3" s="20">
        <v>58</v>
      </c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74"/>
      <c r="AM3" s="74"/>
      <c r="AR3" s="75"/>
      <c r="AS3" s="75"/>
      <c r="AT3" s="75"/>
      <c r="AU3" s="75"/>
      <c r="AV3" s="75"/>
      <c r="AW3" s="75"/>
      <c r="AX3" s="75"/>
      <c r="AY3" s="75"/>
      <c r="AZ3" s="75"/>
      <c r="BA3" s="75"/>
    </row>
    <row r="4" spans="2:53" ht="12.75" customHeight="1" x14ac:dyDescent="0.3">
      <c r="B4" s="80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4"/>
      <c r="S4" s="20"/>
      <c r="T4" s="8" t="s">
        <v>176</v>
      </c>
      <c r="U4" s="18" t="s">
        <v>197</v>
      </c>
      <c r="V4" s="18" t="s">
        <v>176</v>
      </c>
      <c r="W4" s="18" t="s">
        <v>198</v>
      </c>
      <c r="X4" s="18" t="s">
        <v>176</v>
      </c>
      <c r="Y4" s="18" t="s">
        <v>199</v>
      </c>
      <c r="Z4" s="18" t="s">
        <v>176</v>
      </c>
      <c r="AA4" s="18" t="s">
        <v>197</v>
      </c>
      <c r="AB4" s="18" t="s">
        <v>176</v>
      </c>
      <c r="AC4" s="18" t="s">
        <v>198</v>
      </c>
      <c r="AD4" s="18" t="s">
        <v>176</v>
      </c>
      <c r="AE4" s="18" t="s">
        <v>199</v>
      </c>
      <c r="AF4" s="18"/>
      <c r="AG4" s="18"/>
      <c r="AH4" s="18"/>
      <c r="AI4" s="18"/>
      <c r="AJ4" s="18"/>
      <c r="AK4" s="74"/>
      <c r="AM4" s="74"/>
      <c r="AR4" s="75"/>
      <c r="AS4" s="75"/>
      <c r="AT4" s="75"/>
      <c r="AU4" s="75"/>
      <c r="AV4" s="75"/>
      <c r="AW4" s="75"/>
      <c r="AX4" s="75"/>
      <c r="AY4" s="75"/>
      <c r="AZ4" s="75"/>
      <c r="BA4" s="75"/>
    </row>
    <row r="5" spans="2:53" ht="12.75" customHeight="1" x14ac:dyDescent="0.3">
      <c r="B5" s="80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4"/>
      <c r="S5" s="20"/>
      <c r="T5" s="8">
        <v>18</v>
      </c>
      <c r="U5" s="108">
        <v>21</v>
      </c>
      <c r="V5" s="8">
        <v>18</v>
      </c>
      <c r="W5" s="108">
        <v>19</v>
      </c>
      <c r="X5" s="8">
        <v>50</v>
      </c>
      <c r="Y5" s="108">
        <v>7</v>
      </c>
      <c r="Z5" s="8">
        <v>21</v>
      </c>
      <c r="AA5" s="108">
        <v>-15</v>
      </c>
      <c r="AB5" s="8">
        <v>12</v>
      </c>
      <c r="AC5" s="108">
        <v>-15</v>
      </c>
      <c r="AD5" s="18">
        <v>21</v>
      </c>
      <c r="AE5" s="108">
        <v>-24</v>
      </c>
      <c r="AF5" s="18"/>
      <c r="AG5" s="18"/>
      <c r="AH5" s="18"/>
      <c r="AI5" s="18"/>
      <c r="AJ5" s="18"/>
      <c r="AK5" s="74"/>
      <c r="AM5" s="74"/>
      <c r="AR5" s="75"/>
      <c r="AS5" s="75"/>
      <c r="AT5" s="75"/>
      <c r="AU5" s="75"/>
      <c r="AV5" s="75"/>
      <c r="AW5" s="75"/>
      <c r="AX5" s="75"/>
      <c r="AY5" s="75"/>
      <c r="AZ5" s="75"/>
      <c r="BA5" s="75"/>
    </row>
    <row r="6" spans="2:53" ht="12.75" customHeight="1" x14ac:dyDescent="0.3">
      <c r="B6" s="80"/>
      <c r="C6" s="82"/>
      <c r="D6" s="82"/>
      <c r="E6" s="82"/>
      <c r="F6" s="82"/>
      <c r="G6" s="82"/>
      <c r="H6" s="82"/>
      <c r="I6" s="82"/>
      <c r="J6" s="85"/>
      <c r="K6" s="82"/>
      <c r="L6" s="82"/>
      <c r="M6" s="82"/>
      <c r="N6" s="82"/>
      <c r="O6" s="82"/>
      <c r="P6" s="82"/>
      <c r="Q6" s="82"/>
      <c r="R6" s="84"/>
      <c r="S6" s="20"/>
      <c r="T6" s="8">
        <v>17</v>
      </c>
      <c r="U6" s="108">
        <v>11</v>
      </c>
      <c r="V6" s="8">
        <v>22</v>
      </c>
      <c r="W6" s="108">
        <v>18</v>
      </c>
      <c r="X6" s="8">
        <v>14</v>
      </c>
      <c r="Y6" s="108">
        <v>6</v>
      </c>
      <c r="Z6" s="8">
        <v>70</v>
      </c>
      <c r="AA6" s="108">
        <v>-13</v>
      </c>
      <c r="AB6" s="8">
        <v>36</v>
      </c>
      <c r="AC6" s="108">
        <v>-11</v>
      </c>
      <c r="AD6" s="18">
        <v>40</v>
      </c>
      <c r="AE6" s="108">
        <v>-24</v>
      </c>
      <c r="AF6" s="18"/>
      <c r="AG6" s="18"/>
      <c r="AH6" s="18"/>
      <c r="AI6" s="18"/>
      <c r="AJ6" s="18"/>
      <c r="AK6" s="74"/>
      <c r="AM6" s="74"/>
      <c r="AR6" s="75"/>
      <c r="AS6" s="75"/>
      <c r="AT6" s="75"/>
      <c r="AU6" s="75"/>
      <c r="AV6" s="75"/>
      <c r="AW6" s="75"/>
      <c r="AX6" s="75"/>
      <c r="AY6" s="75"/>
      <c r="AZ6" s="75"/>
      <c r="BA6" s="75"/>
    </row>
    <row r="7" spans="2:53" ht="18.75" customHeight="1" x14ac:dyDescent="0.3">
      <c r="B7" s="80"/>
      <c r="C7" s="82"/>
      <c r="D7" s="86"/>
      <c r="E7" s="86"/>
      <c r="F7" s="87"/>
      <c r="G7" s="87"/>
      <c r="H7" s="193"/>
      <c r="I7" s="193"/>
      <c r="J7" s="82"/>
      <c r="K7" s="82"/>
      <c r="L7" s="82"/>
      <c r="M7" s="82"/>
      <c r="N7" s="82"/>
      <c r="O7" s="82"/>
      <c r="P7" s="82"/>
      <c r="Q7" s="82"/>
      <c r="R7" s="84"/>
      <c r="S7" s="20"/>
      <c r="T7" s="8">
        <v>11</v>
      </c>
      <c r="U7" s="108">
        <v>10</v>
      </c>
      <c r="V7" s="8">
        <v>32</v>
      </c>
      <c r="W7" s="108">
        <v>18</v>
      </c>
      <c r="X7" s="8">
        <v>29</v>
      </c>
      <c r="Y7" s="108">
        <v>5</v>
      </c>
      <c r="Z7" s="8">
        <v>30</v>
      </c>
      <c r="AA7" s="108">
        <v>-10</v>
      </c>
      <c r="AB7" s="8">
        <v>20</v>
      </c>
      <c r="AC7" s="108">
        <v>-10</v>
      </c>
      <c r="AD7" s="18">
        <v>53</v>
      </c>
      <c r="AE7" s="108">
        <v>-23</v>
      </c>
      <c r="AF7" s="18"/>
      <c r="AG7" s="18"/>
      <c r="AH7" s="18"/>
      <c r="AI7" s="18"/>
      <c r="AJ7" s="18"/>
      <c r="AK7" s="74"/>
      <c r="AM7" s="74"/>
      <c r="AR7" s="75"/>
      <c r="AS7" s="75"/>
      <c r="AT7" s="75"/>
      <c r="AU7" s="75"/>
      <c r="AV7" s="75"/>
      <c r="AW7" s="75"/>
      <c r="AX7" s="75"/>
      <c r="AY7" s="75"/>
      <c r="AZ7" s="75"/>
      <c r="BA7" s="75"/>
    </row>
    <row r="8" spans="2:53" ht="16.5" customHeight="1" x14ac:dyDescent="0.3">
      <c r="B8" s="80"/>
      <c r="C8" s="82"/>
      <c r="D8" s="1"/>
      <c r="E8" s="72"/>
      <c r="F8" s="6"/>
      <c r="G8" s="2"/>
      <c r="H8" s="186"/>
      <c r="I8" s="186"/>
      <c r="J8" s="82"/>
      <c r="K8" s="82"/>
      <c r="L8" s="82"/>
      <c r="M8" s="82"/>
      <c r="N8" s="82"/>
      <c r="O8" s="82"/>
      <c r="P8" s="82"/>
      <c r="Q8" s="82"/>
      <c r="R8" s="84"/>
      <c r="S8" s="20"/>
      <c r="T8" s="8">
        <v>68</v>
      </c>
      <c r="U8" s="108">
        <v>10</v>
      </c>
      <c r="V8" s="8">
        <v>46</v>
      </c>
      <c r="W8" s="108">
        <v>17</v>
      </c>
      <c r="X8" s="8">
        <v>32</v>
      </c>
      <c r="Y8" s="108">
        <v>5</v>
      </c>
      <c r="Z8" s="8">
        <v>58</v>
      </c>
      <c r="AA8" s="108">
        <v>-9</v>
      </c>
      <c r="AB8" s="8">
        <v>26</v>
      </c>
      <c r="AC8" s="108">
        <v>-10</v>
      </c>
      <c r="AD8" s="18">
        <v>60</v>
      </c>
      <c r="AE8" s="108">
        <v>-23</v>
      </c>
      <c r="AF8" s="108"/>
      <c r="AG8" s="18"/>
      <c r="AH8" s="108"/>
      <c r="AI8" s="18"/>
      <c r="AJ8" s="18"/>
      <c r="AK8" s="74"/>
      <c r="AM8" s="74"/>
      <c r="AR8" s="75"/>
      <c r="AS8" s="75"/>
      <c r="AT8" s="75"/>
      <c r="AU8" s="75"/>
      <c r="AV8" s="75"/>
      <c r="AW8" s="75"/>
      <c r="AX8" s="75"/>
      <c r="AY8" s="75"/>
      <c r="AZ8" s="75"/>
      <c r="BA8" s="75"/>
    </row>
    <row r="9" spans="2:53" ht="16.5" customHeight="1" x14ac:dyDescent="0.3">
      <c r="B9" s="80"/>
      <c r="C9" s="82"/>
      <c r="D9" s="1"/>
      <c r="E9" s="72"/>
      <c r="F9" s="5"/>
      <c r="G9" s="2"/>
      <c r="H9" s="186"/>
      <c r="I9" s="186"/>
      <c r="J9" s="82"/>
      <c r="K9" s="82"/>
      <c r="L9" s="82"/>
      <c r="M9" s="82"/>
      <c r="N9" s="82"/>
      <c r="O9" s="82"/>
      <c r="P9" s="82"/>
      <c r="Q9" s="82"/>
      <c r="R9" s="84"/>
      <c r="S9" s="20"/>
      <c r="T9" s="8">
        <v>36</v>
      </c>
      <c r="U9" s="108">
        <v>9</v>
      </c>
      <c r="V9" s="8">
        <v>49</v>
      </c>
      <c r="W9" s="108">
        <v>15</v>
      </c>
      <c r="X9" s="8">
        <v>18</v>
      </c>
      <c r="Y9" s="108">
        <v>3</v>
      </c>
      <c r="Z9" s="8">
        <v>8</v>
      </c>
      <c r="AA9" s="108">
        <v>-8</v>
      </c>
      <c r="AB9" s="8">
        <v>65</v>
      </c>
      <c r="AC9" s="108">
        <v>-10</v>
      </c>
      <c r="AD9" s="18">
        <v>61</v>
      </c>
      <c r="AE9" s="108">
        <v>-23</v>
      </c>
      <c r="AF9" s="18"/>
      <c r="AG9" s="18"/>
      <c r="AH9" s="18"/>
      <c r="AI9" s="18"/>
      <c r="AJ9" s="18"/>
      <c r="AK9" s="109"/>
      <c r="AL9" s="109"/>
      <c r="AM9" s="109"/>
      <c r="AN9" s="109"/>
      <c r="AR9" s="75"/>
      <c r="AS9" s="75"/>
      <c r="AT9" s="75"/>
      <c r="AU9" s="75"/>
      <c r="AV9" s="75"/>
      <c r="AW9" s="75"/>
      <c r="AX9" s="75"/>
      <c r="AY9" s="75"/>
      <c r="AZ9" s="75"/>
      <c r="BA9" s="75"/>
    </row>
    <row r="10" spans="2:53" ht="16.5" customHeight="1" x14ac:dyDescent="0.3">
      <c r="B10" s="80"/>
      <c r="C10" s="82"/>
      <c r="D10" s="72"/>
      <c r="E10" s="72"/>
      <c r="F10" s="5"/>
      <c r="G10" s="2"/>
      <c r="H10" s="186"/>
      <c r="I10" s="186"/>
      <c r="J10" s="82"/>
      <c r="K10" s="82"/>
      <c r="L10" s="82"/>
      <c r="M10" s="88"/>
      <c r="N10" s="82"/>
      <c r="O10" s="82"/>
      <c r="P10" s="82"/>
      <c r="Q10" s="82"/>
      <c r="R10" s="84"/>
      <c r="S10" s="20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32"/>
      <c r="AG10" s="18"/>
      <c r="AH10" s="18"/>
      <c r="AI10" s="18"/>
      <c r="AJ10" s="18"/>
      <c r="AK10" s="109"/>
      <c r="AL10" s="109"/>
      <c r="AM10" s="109"/>
      <c r="AN10" s="109"/>
      <c r="AR10" s="75"/>
      <c r="AS10" s="75"/>
      <c r="AT10" s="75"/>
      <c r="AU10" s="75"/>
      <c r="AV10" s="75"/>
      <c r="AW10" s="75"/>
      <c r="AX10" s="75"/>
      <c r="AY10" s="75"/>
      <c r="AZ10" s="75"/>
      <c r="BA10" s="75"/>
    </row>
    <row r="11" spans="2:53" ht="16.5" customHeight="1" x14ac:dyDescent="0.3">
      <c r="B11" s="80"/>
      <c r="C11" s="82"/>
      <c r="D11" s="72"/>
      <c r="E11" s="72"/>
      <c r="F11" s="5"/>
      <c r="G11" s="2"/>
      <c r="H11" s="186"/>
      <c r="I11" s="186"/>
      <c r="J11" s="82"/>
      <c r="K11" s="82"/>
      <c r="L11" s="82"/>
      <c r="M11" s="82"/>
      <c r="N11" s="82"/>
      <c r="O11" s="82"/>
      <c r="P11" s="82"/>
      <c r="Q11" s="82"/>
      <c r="R11" s="84"/>
      <c r="S11" s="20"/>
      <c r="T11" s="8" t="s">
        <v>107</v>
      </c>
      <c r="U11" s="8">
        <v>1</v>
      </c>
      <c r="V11" s="8" t="str">
        <f>CHOOSE(U11, W33, W34,W35, W36, W37, W38)</f>
        <v>Largest Increases in Percent Positive since 2016</v>
      </c>
      <c r="W11" s="8">
        <f>CHOOSE(U11, T5,V5,X5,Z5,AB5,AD5)</f>
        <v>18</v>
      </c>
      <c r="X11" s="108">
        <f>CHOOSE(U11,U5,W5,Y5, AA5,AC5,AE5)</f>
        <v>21</v>
      </c>
      <c r="Y11" s="8">
        <f>CHOOSE(U11, T6,V6,X6,Z6,AB6,AD6)</f>
        <v>17</v>
      </c>
      <c r="Z11" s="108">
        <f>CHOOSE(U11, U6,W6,Y6,AA6,AC6,AE6)</f>
        <v>11</v>
      </c>
      <c r="AA11" s="8">
        <f>CHOOSE(U11, T7, V7, X7,Z7,AB7,AD7)</f>
        <v>11</v>
      </c>
      <c r="AB11" s="108">
        <f>CHOOSE(U11, U7,W7,Y7,AA7,AC7,AE7)</f>
        <v>10</v>
      </c>
      <c r="AC11" s="8">
        <f>CHOOSE(U11, T8,V8,X8,Z8,AB8,AD8)</f>
        <v>68</v>
      </c>
      <c r="AD11" s="108">
        <f>CHOOSE(U11, U8,W8,Y8,AA8,AC8,AE8)</f>
        <v>10</v>
      </c>
      <c r="AE11" s="8">
        <f>CHOOSE(U11, T9,V9,X9,Z9,AB9,AD9)</f>
        <v>36</v>
      </c>
      <c r="AF11" s="108">
        <f>CHOOSE(U11, U9,W9,Y9,AA9,AC9,AE9)</f>
        <v>9</v>
      </c>
      <c r="AG11" s="18"/>
      <c r="AH11" s="18"/>
      <c r="AI11" s="18"/>
      <c r="AJ11" s="18"/>
      <c r="AK11" s="109"/>
      <c r="AL11" s="109"/>
      <c r="AM11" s="109"/>
      <c r="AN11" s="109"/>
      <c r="AR11" s="75"/>
      <c r="AS11" s="75"/>
      <c r="AT11" s="75"/>
      <c r="AU11" s="75"/>
      <c r="AV11" s="75"/>
      <c r="AW11" s="75"/>
      <c r="AX11" s="75"/>
      <c r="AY11" s="75"/>
      <c r="AZ11" s="75"/>
      <c r="BA11" s="75"/>
    </row>
    <row r="12" spans="2:53" ht="16.5" customHeight="1" x14ac:dyDescent="0.3">
      <c r="B12" s="80"/>
      <c r="C12" s="82"/>
      <c r="D12" s="72"/>
      <c r="E12" s="72"/>
      <c r="F12" s="5"/>
      <c r="G12" s="2"/>
      <c r="H12" s="186"/>
      <c r="I12" s="186"/>
      <c r="J12" s="82"/>
      <c r="K12" s="82"/>
      <c r="L12" s="82"/>
      <c r="M12" s="82"/>
      <c r="N12" s="82"/>
      <c r="O12" s="82"/>
      <c r="P12" s="82"/>
      <c r="Q12" s="82"/>
      <c r="R12" s="84"/>
      <c r="S12" s="20"/>
      <c r="T12" s="8" t="s">
        <v>108</v>
      </c>
      <c r="U12" s="8">
        <v>4</v>
      </c>
      <c r="V12" s="8" t="str">
        <f>CHOOSE(U12, W33, W34, W35, W36, W37, W38)</f>
        <v>Largest Decreases in Percent Positive since 2016</v>
      </c>
      <c r="W12" s="8">
        <f>CHOOSE(U12, T5,V5,X5,Z5,AB5,AD5)</f>
        <v>21</v>
      </c>
      <c r="X12" s="108">
        <f>CHOOSE(U12,U5,W5,Y5, AA5,AC5,AE5)</f>
        <v>-15</v>
      </c>
      <c r="Y12" s="8">
        <f>CHOOSE(U12, T6,V6,X6,Z6,AB6,AD6)</f>
        <v>70</v>
      </c>
      <c r="Z12" s="108">
        <f>CHOOSE(U12,U6,W6,Y6,AA6,AC6,AE6)</f>
        <v>-13</v>
      </c>
      <c r="AA12" s="8">
        <f>CHOOSE(U12, T7,V7,X7,Z7,AB7,AD7)</f>
        <v>30</v>
      </c>
      <c r="AB12" s="108">
        <f>CHOOSE(U12, U7,W7,Y7,AA7,AC7,AE7)</f>
        <v>-10</v>
      </c>
      <c r="AC12" s="8">
        <f>CHOOSE(U12,T8,V8,X8, Z8,AB8,AD8)</f>
        <v>58</v>
      </c>
      <c r="AD12" s="108">
        <f>CHOOSE(U12, U8,W8,Y8,AA8,AC8,AE8)</f>
        <v>-9</v>
      </c>
      <c r="AE12" s="8">
        <f>CHOOSE(U12, T9,V9,X9,Z9,AB9,AD9)</f>
        <v>8</v>
      </c>
      <c r="AF12" s="108">
        <f>CHOOSE(U12, U9,W9,Y9,AA9,AC9,AE9)</f>
        <v>-8</v>
      </c>
      <c r="AG12" s="20"/>
      <c r="AH12" s="20"/>
      <c r="AI12" s="18"/>
      <c r="AJ12" s="37"/>
      <c r="AK12" s="109"/>
      <c r="AL12" s="109"/>
      <c r="AM12" s="109"/>
      <c r="AN12" s="109"/>
      <c r="AR12" s="75"/>
      <c r="AS12" s="75"/>
      <c r="AT12" s="75"/>
      <c r="AU12" s="75"/>
      <c r="AV12" s="75"/>
      <c r="AW12" s="75"/>
      <c r="AX12" s="75"/>
      <c r="AY12" s="75"/>
      <c r="AZ12" s="75"/>
      <c r="BA12" s="75"/>
    </row>
    <row r="13" spans="2:53" ht="16.5" customHeight="1" x14ac:dyDescent="0.3">
      <c r="B13" s="80"/>
      <c r="C13" s="82"/>
      <c r="D13" s="182"/>
      <c r="E13" s="182"/>
      <c r="F13" s="3"/>
      <c r="G13" s="4"/>
      <c r="H13" s="183"/>
      <c r="I13" s="183"/>
      <c r="J13" s="82"/>
      <c r="K13" s="82"/>
      <c r="L13" s="82"/>
      <c r="M13" s="82"/>
      <c r="N13" s="82"/>
      <c r="O13" s="82"/>
      <c r="P13" s="82"/>
      <c r="Q13" s="82"/>
      <c r="R13" s="84"/>
      <c r="S13" s="20"/>
      <c r="T13" s="8"/>
      <c r="U13" s="36"/>
      <c r="V13" s="8" t="s">
        <v>107</v>
      </c>
      <c r="W13" s="36" t="str">
        <f>IF(W11=0,"",CONCATENATE("Q"&amp;W11))</f>
        <v>Q18</v>
      </c>
      <c r="X13" s="12" t="str">
        <f>IF(W11=0,IF(AND(U31&lt;5, U31&lt;&gt;0),"","No trending data available"),VLOOKUP(W11,B43:C126,2,FALSE))</f>
        <v>My training needs are assessed.</v>
      </c>
      <c r="Y13" s="36" t="str">
        <f>IF(Y11=0,"",CONCATENATE("Q"&amp;Y11))</f>
        <v>Q17</v>
      </c>
      <c r="Z13" s="12" t="str">
        <f>IF(Y11=0,IF(AND(U31&lt;5, U31&lt;&gt;0),"","No trending data available"),VLOOKUP(Y11,B43:C126,2,FALSE))</f>
        <v>I can disclose a suspected violation of any law, rule or regulation without fear of reprisal.</v>
      </c>
      <c r="AA13" s="36" t="str">
        <f>IF(AA11=0,"",CONCATENATE("Q"&amp;AA11))</f>
        <v>Q11</v>
      </c>
      <c r="AB13" s="12" t="str">
        <f>IF(AA11=0,IF(AND(U31&lt;5, U31&lt;&gt;0),"","No trending data available"),VLOOKUP(AA11,B43:C126,2,FALSE))</f>
        <v>My talents are used well in the workplace.</v>
      </c>
      <c r="AC13" s="36" t="str">
        <f>IF(AC11=0,"",CONCATENATE("Q"&amp;AC11))</f>
        <v>Q68</v>
      </c>
      <c r="AD13" s="12" t="str">
        <f>IF(AC11=0,IF(AND(U31&lt;5, U31&lt;&gt;0),"","No trending data available"),VLOOKUP(AC11,B43:C126,2,FALSE))</f>
        <v>How satisfied are you with the training you receive for your present job?</v>
      </c>
      <c r="AE13" s="36" t="str">
        <f>IF(AE11=0,"",CONCATENATE("Q"&amp;AE11))</f>
        <v>Q36</v>
      </c>
      <c r="AF13" s="12" t="str">
        <f>IF(AE11=0,IF(AND(U31&lt;5, U31&lt;&gt;0),"","No trending data available"),VLOOKUP(AE11,B43:C126,2,FALSE))</f>
        <v>My organization has prepared employees for potential security threats.</v>
      </c>
      <c r="AG13" s="20"/>
      <c r="AH13" s="20"/>
      <c r="AI13" s="18"/>
      <c r="AJ13" s="37"/>
      <c r="AK13" s="109"/>
      <c r="AL13" s="109"/>
      <c r="AM13" s="109"/>
      <c r="AN13" s="109"/>
      <c r="AR13" s="75"/>
      <c r="AS13" s="75"/>
      <c r="AT13" s="75"/>
      <c r="AU13" s="75"/>
      <c r="AV13" s="75"/>
      <c r="AW13" s="75"/>
      <c r="AX13" s="75"/>
      <c r="AY13" s="75"/>
      <c r="AZ13" s="75"/>
      <c r="BA13" s="75"/>
    </row>
    <row r="14" spans="2:53" ht="13.5" customHeight="1" x14ac:dyDescent="0.3">
      <c r="B14" s="80"/>
      <c r="C14" s="82"/>
      <c r="D14" s="89"/>
      <c r="E14" s="89"/>
      <c r="F14" s="89"/>
      <c r="G14" s="89"/>
      <c r="H14" s="89"/>
      <c r="I14" s="89"/>
      <c r="J14" s="82"/>
      <c r="K14" s="82"/>
      <c r="L14" s="90"/>
      <c r="M14" s="82"/>
      <c r="N14" s="82"/>
      <c r="O14" s="82"/>
      <c r="P14" s="82"/>
      <c r="Q14" s="82"/>
      <c r="R14" s="84"/>
      <c r="S14" s="20"/>
      <c r="T14" s="8"/>
      <c r="U14" s="36"/>
      <c r="V14" s="8" t="s">
        <v>108</v>
      </c>
      <c r="W14" s="36" t="str">
        <f>IF(W12=0,"",CONCATENATE("Q"&amp;W12))</f>
        <v>Q21</v>
      </c>
      <c r="X14" s="12" t="str">
        <f>IF(W12=0,IF(AND(U32&lt;5, U32&lt;&gt;0),"","No trending data available"),VLOOKUP(W12,B43:C126,2,FALSE))</f>
        <v>My work unit is able to recruit people with the right skills.</v>
      </c>
      <c r="Y14" s="36" t="str">
        <f>IF(Y12=0,"",CONCATENATE("Q"&amp;Y12))</f>
        <v>Q70</v>
      </c>
      <c r="Z14" s="12" t="str">
        <f>IF(Y12=0,IF(AND(U32&lt;5, U32&lt;&gt;0),"","No trending data available"),VLOOKUP(Y12,B43:C126,2,FALSE))</f>
        <v>Considering everything, how satisfied are you with your pay?</v>
      </c>
      <c r="AA14" s="36" t="str">
        <f>IF(AA12=0,"",CONCATENATE("Q"&amp;AA12))</f>
        <v>Q30</v>
      </c>
      <c r="AB14" s="12" t="str">
        <f>IF(AA12=0,IF(AND(U32&lt;5, U32&lt;&gt;0),"","No trending data available"),VLOOKUP(AA12,B43:C126,2,FALSE))</f>
        <v>Employees have a feeling of personal empowerment with respect to work processes.</v>
      </c>
      <c r="AC14" s="36" t="str">
        <f>IF(AC12=0,"",CONCATENATE("Q"&amp;AC12))</f>
        <v>Q58</v>
      </c>
      <c r="AD14" s="12" t="str">
        <f>IF(AC12=0,IF(AND(U32&lt;5, U32&lt;&gt;0),"","No trending data available"),VLOOKUP(AC12,B43:C126,2,FALSE))</f>
        <v>Managers promote communication among different work units.</v>
      </c>
      <c r="AE14" s="36" t="str">
        <f>IF(AE12=0,"",CONCATENATE("Q"&amp;AE12))</f>
        <v>Q8</v>
      </c>
      <c r="AF14" s="12" t="str">
        <f>IF(AE12=0,IF(AND(U32&lt;5, U32&lt;&gt;0),"","No trending data available"),VLOOKUP(AE12,B43:C126,2,FALSE))</f>
        <v>I am constantly looking for ways to do my job better.</v>
      </c>
      <c r="AG14" s="18"/>
      <c r="AH14" s="18"/>
      <c r="AI14" s="18"/>
      <c r="AJ14" s="40"/>
      <c r="AK14" s="110"/>
      <c r="AL14" s="110"/>
      <c r="AM14" s="110"/>
      <c r="AN14" s="110"/>
      <c r="AR14" s="75"/>
      <c r="AS14" s="75"/>
      <c r="AT14" s="75"/>
      <c r="AU14" s="75"/>
      <c r="AV14" s="75"/>
      <c r="AW14" s="75"/>
      <c r="AX14" s="75"/>
      <c r="AY14" s="75"/>
      <c r="AZ14" s="75"/>
      <c r="BA14" s="75"/>
    </row>
    <row r="15" spans="2:53" ht="12.75" customHeight="1" x14ac:dyDescent="0.3">
      <c r="B15" s="80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4"/>
      <c r="S15" s="20"/>
      <c r="T15" s="18"/>
      <c r="U15" s="64"/>
      <c r="V15" s="8"/>
      <c r="W15" s="18"/>
      <c r="X15" s="18"/>
      <c r="Y15" s="18"/>
      <c r="Z15" s="18"/>
      <c r="AA15" s="20"/>
      <c r="AB15" s="62"/>
      <c r="AC15" s="37"/>
      <c r="AD15" s="62"/>
      <c r="AE15" s="61"/>
      <c r="AF15" s="20"/>
      <c r="AG15" s="18"/>
      <c r="AH15" s="18"/>
      <c r="AI15" s="20"/>
      <c r="AJ15" s="20"/>
      <c r="AK15" s="74"/>
      <c r="AM15" s="74"/>
      <c r="AR15" s="75"/>
      <c r="AS15" s="75"/>
      <c r="AT15" s="75"/>
      <c r="AU15" s="75"/>
      <c r="AV15" s="75"/>
      <c r="AW15" s="75"/>
      <c r="AX15" s="75"/>
      <c r="AY15" s="75"/>
      <c r="AZ15" s="75"/>
      <c r="BA15" s="75"/>
    </row>
    <row r="16" spans="2:53" ht="13.5" customHeight="1" x14ac:dyDescent="0.3">
      <c r="B16" s="80"/>
      <c r="C16" s="82"/>
      <c r="D16" s="188">
        <f>U31</f>
        <v>31</v>
      </c>
      <c r="E16" s="91"/>
      <c r="F16" s="92"/>
      <c r="G16" s="92"/>
      <c r="H16" s="82"/>
      <c r="I16" s="91"/>
      <c r="J16" s="91"/>
      <c r="K16" s="92"/>
      <c r="L16" s="92"/>
      <c r="M16" s="82"/>
      <c r="N16" s="82"/>
      <c r="O16" s="82"/>
      <c r="P16" s="82"/>
      <c r="Q16" s="82"/>
      <c r="R16" s="84"/>
      <c r="S16" s="20"/>
      <c r="T16" s="18"/>
      <c r="U16" s="64"/>
      <c r="V16" s="62" t="s">
        <v>107</v>
      </c>
      <c r="W16" s="61">
        <f>IF(W11=0, "",IF(VLOOKUP(W11, B43:G126, 3,FALSE) &lt;&gt; "", VLOOKUP(W11, B43:G126, 3,FALSE),  "--"))</f>
        <v>0.56000000000000005</v>
      </c>
      <c r="X16" s="61">
        <f>IF(W11=0, "",IF(VLOOKUP(W11, B43:G126, 4,FALSE) &lt;&gt; "", VLOOKUP(W11, B43:G126, 4,FALSE),  "--"))</f>
        <v>0.4</v>
      </c>
      <c r="Y16" s="61">
        <f>IF(W11=0, "",IF(VLOOKUP(W11, B43:G126, 5,FALSE) &lt;&gt; "", VLOOKUP(W11, B43:G126, 5,FALSE),  "--"))</f>
        <v>0.38</v>
      </c>
      <c r="Z16" s="61">
        <f>IF(W11=0, "",IF(VLOOKUP(W11, B43:G126,6,FALSE) &lt;&gt; "", VLOOKUP(W11, B43:G126, 6,FALSE),  "--"))</f>
        <v>0.59</v>
      </c>
      <c r="AA16" s="111">
        <f>IF(OR(U11 = 3, U11=6),"", W16)</f>
        <v>0.56000000000000005</v>
      </c>
      <c r="AB16" s="111">
        <f>IF(OR(U11 = 2, U11=5),"", X16)</f>
        <v>0.4</v>
      </c>
      <c r="AC16" s="111" t="str">
        <f>IF(OR(U11 = 1, U11=4),"", Y16)</f>
        <v/>
      </c>
      <c r="AD16" s="111"/>
      <c r="AE16" s="112" t="str">
        <f>IF(OR(U11 = 3, U11=6),W16, "")</f>
        <v/>
      </c>
      <c r="AF16" s="112" t="str">
        <f>IF(OR(U11 = 2, U11=5),X16, "")</f>
        <v/>
      </c>
      <c r="AG16" s="112">
        <f>IF(OR(U11 = 1, U11=4),Y16, "")</f>
        <v>0.38</v>
      </c>
      <c r="AH16" s="112"/>
      <c r="AI16" s="112" t="str">
        <f t="shared" ref="AI16:AJ16" si="0">IF(Y11=1,AA16, "")</f>
        <v/>
      </c>
      <c r="AJ16" s="112" t="str">
        <f t="shared" si="0"/>
        <v/>
      </c>
      <c r="AK16" s="113"/>
      <c r="AL16" s="113"/>
      <c r="AM16" s="74"/>
      <c r="AR16" s="75"/>
      <c r="AS16" s="75"/>
      <c r="AT16" s="75"/>
      <c r="AU16" s="75"/>
      <c r="AV16" s="75"/>
      <c r="AW16" s="75"/>
      <c r="AX16" s="75"/>
      <c r="AY16" s="75"/>
      <c r="AZ16" s="75"/>
      <c r="BA16" s="75"/>
    </row>
    <row r="17" spans="2:53" ht="12.75" customHeight="1" x14ac:dyDescent="0.3">
      <c r="B17" s="80"/>
      <c r="C17" s="82"/>
      <c r="D17" s="189"/>
      <c r="E17" s="93"/>
      <c r="F17" s="94"/>
      <c r="G17" s="95"/>
      <c r="H17" s="82"/>
      <c r="I17" s="93"/>
      <c r="J17" s="93"/>
      <c r="K17" s="94"/>
      <c r="L17" s="95"/>
      <c r="M17" s="82"/>
      <c r="N17" s="82"/>
      <c r="O17" s="82"/>
      <c r="P17" s="82"/>
      <c r="Q17" s="82"/>
      <c r="R17" s="84"/>
      <c r="S17" s="20"/>
      <c r="T17" s="20"/>
      <c r="U17" s="64"/>
      <c r="V17" s="18"/>
      <c r="W17" s="61">
        <f>IF(Y11=0, "",IF(VLOOKUP(Y11, B43:G126, 3,FALSE) &lt;&gt; "", VLOOKUP(Y11, B43:G126, 3,FALSE),  "--"))</f>
        <v>0.69</v>
      </c>
      <c r="X17" s="61">
        <f>IF(Y11=0, "",IF(VLOOKUP(Y11, B43:G126, 4,FALSE) &lt;&gt; "", VLOOKUP(Y11, B43:G126, 4,FALSE),  "--"))</f>
        <v>0.51</v>
      </c>
      <c r="Y17" s="61">
        <f>IF(Y11=0, "",IF(VLOOKUP(Y11, B43:G126, 5,FALSE) &lt;&gt; "", VLOOKUP(Y11, B43:G126,5,FALSE), "--"))</f>
        <v>0.53</v>
      </c>
      <c r="Z17" s="61">
        <f>IF(Y11=0, "",IF(VLOOKUP(Y11, B43:G126, 6,FALSE) &lt;&gt; "", VLOOKUP(Y11, B43:G126, 6,FALSE),  "--"))</f>
        <v>0.64</v>
      </c>
      <c r="AA17" s="111">
        <f>IF(OR(U11 = 3, U11=6),"", W17)</f>
        <v>0.69</v>
      </c>
      <c r="AB17" s="111">
        <f>IF(OR(U11 = 2, U11=5),"", X17)</f>
        <v>0.51</v>
      </c>
      <c r="AC17" s="111" t="str">
        <f>IF(OR(U11 = 1, U11=4),"", Y17)</f>
        <v/>
      </c>
      <c r="AD17" s="62"/>
      <c r="AE17" s="112" t="str">
        <f>IF(OR(U11 = 3, U11=6),W17, "")</f>
        <v/>
      </c>
      <c r="AF17" s="112" t="str">
        <f>IF(OR(U11 = 2, U11=5),X17, "")</f>
        <v/>
      </c>
      <c r="AG17" s="112">
        <f>IF(OR(U11 = 1, U11=4),Y17, "")</f>
        <v>0.53</v>
      </c>
      <c r="AH17" s="114"/>
      <c r="AI17" s="114"/>
      <c r="AJ17" s="115"/>
      <c r="AK17" s="113"/>
      <c r="AL17" s="113"/>
      <c r="AM17" s="74"/>
      <c r="AR17" s="75"/>
      <c r="AS17" s="75"/>
      <c r="AT17" s="75"/>
      <c r="AU17" s="75"/>
      <c r="AV17" s="75"/>
      <c r="AW17" s="75"/>
      <c r="AX17" s="75"/>
      <c r="AY17" s="75"/>
      <c r="AZ17" s="75"/>
      <c r="BA17" s="75"/>
    </row>
    <row r="18" spans="2:53" ht="12.75" customHeight="1" x14ac:dyDescent="0.3">
      <c r="B18" s="80"/>
      <c r="C18" s="82"/>
      <c r="D18" s="189"/>
      <c r="E18" s="93"/>
      <c r="F18" s="94"/>
      <c r="G18" s="95"/>
      <c r="H18" s="82"/>
      <c r="I18" s="93"/>
      <c r="J18" s="93"/>
      <c r="K18" s="94"/>
      <c r="L18" s="95"/>
      <c r="M18" s="82"/>
      <c r="N18" s="82"/>
      <c r="O18" s="82"/>
      <c r="P18" s="82"/>
      <c r="Q18" s="82"/>
      <c r="R18" s="84"/>
      <c r="S18" s="20"/>
      <c r="T18" s="20"/>
      <c r="U18" s="20"/>
      <c r="V18" s="18"/>
      <c r="W18" s="61">
        <f>IF(AA11=0, "",IF(VLOOKUP(AA11, B43:G126, 3,FALSE) &lt;&gt; "", VLOOKUP(AA11, B43:G126, 3,FALSE),  "--"))</f>
        <v>0.63</v>
      </c>
      <c r="X18" s="61">
        <f>IF(AA11=0, "",IF(VLOOKUP(AA11, B43:G126,4,FALSE) &lt;&gt; "", VLOOKUP(AA11, B43:G126, 4,FALSE),  "--"))</f>
        <v>0.42</v>
      </c>
      <c r="Y18" s="61">
        <f>IF(AA11=0, "",IF(VLOOKUP(AA11, B43:G126, 5,FALSE) &lt;&gt; "", VLOOKUP(AA11, B43:G126, 5,FALSE),  "--"))</f>
        <v>0.35</v>
      </c>
      <c r="Z18" s="61">
        <f>IF(AA11=0, "",IF(VLOOKUP(AA11, B43:G126, 6,FALSE) &lt;&gt; "", VLOOKUP(AA11, B43:G126, 6,FALSE),  "--"))</f>
        <v>0.45</v>
      </c>
      <c r="AA18" s="111">
        <f>IF(OR(U11 = 3, U11=6),"", W18)</f>
        <v>0.63</v>
      </c>
      <c r="AB18" s="111">
        <f>IF(OR(U11 = 2, U11=5),"", X18)</f>
        <v>0.42</v>
      </c>
      <c r="AC18" s="111" t="str">
        <f>IF(OR(U11 = 1, U11=4),"", Y18)</f>
        <v/>
      </c>
      <c r="AD18" s="37"/>
      <c r="AE18" s="112" t="str">
        <f>IF(OR(U11 = 3, U11=6),W18, "")</f>
        <v/>
      </c>
      <c r="AF18" s="112" t="str">
        <f>IF(OR(U11 = 2, U11=5),X18, "")</f>
        <v/>
      </c>
      <c r="AG18" s="112">
        <f>IF(OR(U11 = 1, U11=4),Y18, "")</f>
        <v>0.35</v>
      </c>
      <c r="AH18" s="114"/>
      <c r="AI18" s="115"/>
      <c r="AJ18" s="115"/>
      <c r="AK18" s="113"/>
      <c r="AL18" s="113"/>
      <c r="AM18" s="74"/>
      <c r="AR18" s="75"/>
      <c r="AS18" s="75"/>
      <c r="AT18" s="75"/>
      <c r="AU18" s="75"/>
      <c r="AV18" s="75"/>
      <c r="AW18" s="75"/>
      <c r="AX18" s="75"/>
      <c r="AY18" s="75"/>
      <c r="AZ18" s="75"/>
      <c r="BA18" s="75"/>
    </row>
    <row r="19" spans="2:53" ht="12.75" customHeight="1" x14ac:dyDescent="0.3">
      <c r="B19" s="80"/>
      <c r="C19" s="82"/>
      <c r="D19" s="190"/>
      <c r="E19" s="93"/>
      <c r="F19" s="94"/>
      <c r="G19" s="95"/>
      <c r="H19" s="82"/>
      <c r="I19" s="93"/>
      <c r="J19" s="93"/>
      <c r="K19" s="94"/>
      <c r="L19" s="95"/>
      <c r="M19" s="82"/>
      <c r="N19" s="82"/>
      <c r="O19" s="82"/>
      <c r="P19" s="82"/>
      <c r="Q19" s="82"/>
      <c r="R19" s="84"/>
      <c r="S19" s="20"/>
      <c r="T19" s="20"/>
      <c r="U19" s="20"/>
      <c r="V19" s="18"/>
      <c r="W19" s="61">
        <f>IF(AC11=0, "",IF(VLOOKUP(AC11, B43:G126, 3,FALSE) &lt;&gt; "", VLOOKUP(AC11, B43:G126, 3,FALSE),  "--"))</f>
        <v>0.5</v>
      </c>
      <c r="X19" s="61">
        <f>IF(AC11=0, "",IF(VLOOKUP(AC11, B43:G126, 4,FALSE) &lt;&gt; "", VLOOKUP(AC11, B43:G126,4,FALSE),  "--"))</f>
        <v>0.48</v>
      </c>
      <c r="Y19" s="61">
        <f>IF(AC11=0, "",IF(VLOOKUP(AC11, B43:G126, 5,FALSE) &lt;&gt; "", VLOOKUP(AC11, B43:G126,5,FALSE),  "--"))</f>
        <v>0.4</v>
      </c>
      <c r="Z19" s="61">
        <f>IF(AC11=0, "",IF(VLOOKUP(AC11, B43:G126, 6,FALSE) &lt;&gt; "", VLOOKUP(AC11, B43:G126,6,FALSE),  "--"))</f>
        <v>0.5</v>
      </c>
      <c r="AA19" s="111">
        <f>IF(OR(U11 = 3, U11=6),"", W19)</f>
        <v>0.5</v>
      </c>
      <c r="AB19" s="111">
        <f>IF(OR(U11 = 2, U11=5),"", X19)</f>
        <v>0.48</v>
      </c>
      <c r="AC19" s="111" t="str">
        <f>IF(OR(U11 = 1, U11=4),"", Y19)</f>
        <v/>
      </c>
      <c r="AD19" s="37"/>
      <c r="AE19" s="112" t="str">
        <f>IF(OR(U11 = 3, U11=6),W19, "")</f>
        <v/>
      </c>
      <c r="AF19" s="112" t="str">
        <f>IF(OR(U11 = 2, U11=5),X19, "")</f>
        <v/>
      </c>
      <c r="AG19" s="112">
        <f>IF(OR(U11 = 1, U11=4),Y19, "")</f>
        <v>0.4</v>
      </c>
      <c r="AH19" s="115"/>
      <c r="AI19" s="115"/>
      <c r="AJ19" s="115"/>
      <c r="AK19" s="113"/>
      <c r="AL19" s="113"/>
      <c r="AM19" s="74"/>
      <c r="AR19" s="75"/>
      <c r="AS19" s="75"/>
      <c r="AT19" s="75"/>
      <c r="AU19" s="75"/>
      <c r="AV19" s="75"/>
      <c r="AW19" s="75"/>
      <c r="AX19" s="75"/>
      <c r="AY19" s="75"/>
      <c r="AZ19" s="75"/>
      <c r="BA19" s="75"/>
    </row>
    <row r="20" spans="2:53" ht="12.75" customHeight="1" x14ac:dyDescent="0.3">
      <c r="B20" s="80"/>
      <c r="C20" s="82"/>
      <c r="D20" s="93"/>
      <c r="E20" s="93"/>
      <c r="F20" s="94"/>
      <c r="G20" s="95"/>
      <c r="H20" s="82"/>
      <c r="I20" s="93"/>
      <c r="J20" s="93"/>
      <c r="K20" s="94"/>
      <c r="L20" s="95"/>
      <c r="M20" s="82"/>
      <c r="N20" s="82"/>
      <c r="O20" s="82"/>
      <c r="P20" s="82"/>
      <c r="Q20" s="82"/>
      <c r="R20" s="84"/>
      <c r="S20" s="20"/>
      <c r="T20" s="18"/>
      <c r="U20" s="20"/>
      <c r="V20" s="18"/>
      <c r="W20" s="61">
        <f>IF(AE11=0, "",IF(VLOOKUP(AE11, B43:G126, 3,FALSE) &lt;&gt; "", VLOOKUP(AE11, B43:G126, 3,FALSE),  "--"))</f>
        <v>0.92</v>
      </c>
      <c r="X20" s="61">
        <f>IF(AE11=0, "",IF(VLOOKUP(AE11, B43:G126, 4,FALSE) &lt;&gt; "", VLOOKUP(AE11, B43:G126, 4,FALSE),  "--"))</f>
        <v>0.94</v>
      </c>
      <c r="Y20" s="61">
        <f>IF(AE11=0, "",IF(VLOOKUP(AE11, B43:G126,5,FALSE) &lt;&gt; "", VLOOKUP(AE11, B43:G126,5,FALSE),  "--"))</f>
        <v>0.74</v>
      </c>
      <c r="Z20" s="61">
        <f>IF(AE11=0, "",IF(VLOOKUP(AE11, B43:G126, 6,FALSE) &lt;&gt; "", VLOOKUP(AE11, B43:G126, 6,FALSE),  "--"))</f>
        <v>0.83</v>
      </c>
      <c r="AA20" s="111">
        <f>IF(OR(U11 = 3, U11=6),"", W20)</f>
        <v>0.92</v>
      </c>
      <c r="AB20" s="111">
        <f>IF(OR(U11 = 2, U11=5),"", X20)</f>
        <v>0.94</v>
      </c>
      <c r="AC20" s="111" t="str">
        <f>IF(OR(U11 = 1, U11=4),"", Y20)</f>
        <v/>
      </c>
      <c r="AD20" s="20"/>
      <c r="AE20" s="112" t="str">
        <f>IF(OR(U11 = 3, U11=6),W20, "")</f>
        <v/>
      </c>
      <c r="AF20" s="112" t="str">
        <f>IF(OR(U11 = 2, U11=5),X20, "")</f>
        <v/>
      </c>
      <c r="AG20" s="112">
        <f>IF(OR(U11 = 1, U11=4),Y20, "")</f>
        <v>0.74</v>
      </c>
      <c r="AH20" s="115"/>
      <c r="AI20" s="115"/>
      <c r="AJ20" s="115"/>
      <c r="AK20" s="113"/>
      <c r="AL20" s="113"/>
      <c r="AM20" s="74"/>
      <c r="AR20" s="75"/>
      <c r="AS20" s="75"/>
      <c r="AT20" s="75"/>
      <c r="AU20" s="75"/>
      <c r="AV20" s="75"/>
      <c r="AW20" s="75"/>
      <c r="AX20" s="75"/>
      <c r="AY20" s="75"/>
      <c r="AZ20" s="75"/>
      <c r="BA20" s="75"/>
    </row>
    <row r="21" spans="2:53" ht="12.75" customHeight="1" x14ac:dyDescent="0.3">
      <c r="B21" s="80"/>
      <c r="C21" s="82"/>
      <c r="D21" s="93"/>
      <c r="E21" s="93"/>
      <c r="F21" s="94"/>
      <c r="G21" s="95"/>
      <c r="H21" s="82"/>
      <c r="I21" s="93"/>
      <c r="J21" s="93"/>
      <c r="K21" s="94"/>
      <c r="L21" s="95"/>
      <c r="M21" s="82"/>
      <c r="N21" s="82"/>
      <c r="O21" s="82"/>
      <c r="P21" s="82"/>
      <c r="Q21" s="82"/>
      <c r="R21" s="84"/>
      <c r="S21" s="20"/>
      <c r="T21" s="18"/>
      <c r="U21" s="20"/>
      <c r="V21" s="18" t="s">
        <v>108</v>
      </c>
      <c r="W21" s="61">
        <f>IF(W12=0, "",IF(VLOOKUP(W12, B43:G126, 3,FALSE) &lt;&gt; "", VLOOKUP(W12, B43:G126, 3,FALSE),  "--"))</f>
        <v>0.72</v>
      </c>
      <c r="X21" s="61">
        <f>IF(W12=0, "",IF(VLOOKUP(W12, B43:G126, 4,FALSE) &lt;&gt; "", VLOOKUP(W12, B43:G126, 4,FALSE),  "--"))</f>
        <v>0.56000000000000005</v>
      </c>
      <c r="Y21" s="61">
        <f>IF(W12=0, "",IF(VLOOKUP(W12, B43:G126, 5,FALSE) &lt;&gt; "", VLOOKUP(W12, B43:G126, 5,FALSE),  "--"))</f>
        <v>0.63</v>
      </c>
      <c r="Z21" s="61">
        <f>IF(W12=0, "",IF(VLOOKUP(W12, B43:G126, 6,FALSE) &lt;&gt; "", VLOOKUP(W12, B43:G126, 6,FALSE),  "--"))</f>
        <v>0.48</v>
      </c>
      <c r="AA21" s="111">
        <f>IF(OR(U12 = 3, U12=6),"", W21)</f>
        <v>0.72</v>
      </c>
      <c r="AB21" s="111">
        <f>IF(OR(U12 = 2, U12=5),"", X21)</f>
        <v>0.56000000000000005</v>
      </c>
      <c r="AC21" s="111" t="str">
        <f>IF(OR(U12 = 1, U12=4),"", Y21)</f>
        <v/>
      </c>
      <c r="AD21" s="20"/>
      <c r="AE21" s="112" t="str">
        <f>IF(OR(U12 = 3, U12=6),W21, "")</f>
        <v/>
      </c>
      <c r="AF21" s="112" t="str">
        <f>IF(OR(U12 = 2, U12=5),X21, "")</f>
        <v/>
      </c>
      <c r="AG21" s="112">
        <f>IF(OR(U12 = 1, U12=4),Y21, "")</f>
        <v>0.63</v>
      </c>
      <c r="AH21" s="115"/>
      <c r="AI21" s="115"/>
      <c r="AJ21" s="115"/>
      <c r="AK21" s="113"/>
      <c r="AL21" s="113"/>
      <c r="AM21" s="74"/>
      <c r="AR21" s="75"/>
      <c r="AS21" s="75"/>
      <c r="AT21" s="75"/>
      <c r="AU21" s="75"/>
      <c r="AV21" s="75"/>
      <c r="AW21" s="75"/>
      <c r="AX21" s="75"/>
      <c r="AY21" s="75"/>
      <c r="AZ21" s="75"/>
      <c r="BA21" s="75"/>
    </row>
    <row r="22" spans="2:53" ht="12.75" customHeight="1" x14ac:dyDescent="0.3">
      <c r="B22" s="80"/>
      <c r="C22" s="82"/>
      <c r="D22" s="93"/>
      <c r="E22" s="93"/>
      <c r="F22" s="94"/>
      <c r="G22" s="95"/>
      <c r="H22" s="82"/>
      <c r="I22" s="93"/>
      <c r="J22" s="93"/>
      <c r="K22" s="94"/>
      <c r="L22" s="95"/>
      <c r="M22" s="82"/>
      <c r="N22" s="82"/>
      <c r="O22" s="82"/>
      <c r="P22" s="82"/>
      <c r="Q22" s="82"/>
      <c r="R22" s="84"/>
      <c r="S22" s="20"/>
      <c r="T22" s="20"/>
      <c r="U22" s="20"/>
      <c r="V22" s="18"/>
      <c r="W22" s="61">
        <f>IF(Y12=0, "",IF(VLOOKUP(Y12, B43:G126, 3,FALSE) &lt;&gt; "", VLOOKUP(Y12, B43:G126, 3,FALSE),  "--"))</f>
        <v>0.69</v>
      </c>
      <c r="X22" s="61">
        <f>IF(Y12=0, "",IF(VLOOKUP(Y12, B43:G126, 4,FALSE) &lt;&gt; "", VLOOKUP(Y12, B43:G126, 4,FALSE),  "--"))</f>
        <v>0.6</v>
      </c>
      <c r="Y22" s="61">
        <f>IF(Y12=0, "",IF(VLOOKUP(Y12, B43:G126, 5,FALSE) &lt;&gt; "", VLOOKUP(Y12, B43:G126, 5,FALSE),  "--"))</f>
        <v>0.65</v>
      </c>
      <c r="Z22" s="61">
        <f>IF(Y12=0, "",IF(VLOOKUP(Y12, B43:G126, 6,FALSE) &lt;&gt; "", VLOOKUP(Y12, B43:G126,6,FALSE), "--"))</f>
        <v>0.52</v>
      </c>
      <c r="AA22" s="111">
        <f>IF(OR(U12 = 3, U12=6),"", W22)</f>
        <v>0.69</v>
      </c>
      <c r="AB22" s="111">
        <f>IF(OR(U12 = 2, U12=5),"", X22)</f>
        <v>0.6</v>
      </c>
      <c r="AC22" s="111" t="str">
        <f>IF(OR(U12 = 1, U12=4),"", Y22)</f>
        <v/>
      </c>
      <c r="AD22" s="20"/>
      <c r="AE22" s="112" t="str">
        <f>IF(OR(U12 = 3, U12=6),W22, "")</f>
        <v/>
      </c>
      <c r="AF22" s="112" t="str">
        <f>IF(OR(U12 = 2, U12=5),X22, "")</f>
        <v/>
      </c>
      <c r="AG22" s="112">
        <f>IF(OR(U12 = 1, U12=4),Y22, "")</f>
        <v>0.65</v>
      </c>
      <c r="AH22" s="115"/>
      <c r="AI22" s="115"/>
      <c r="AJ22" s="115"/>
      <c r="AK22" s="113"/>
      <c r="AL22" s="113"/>
      <c r="AM22" s="74"/>
      <c r="AR22" s="75"/>
      <c r="AS22" s="75"/>
      <c r="AT22" s="75"/>
      <c r="AU22" s="75"/>
      <c r="AV22" s="75"/>
      <c r="AW22" s="75"/>
      <c r="AX22" s="75"/>
      <c r="AY22" s="75"/>
      <c r="AZ22" s="75"/>
      <c r="BA22" s="75"/>
    </row>
    <row r="23" spans="2:53" ht="12.75" customHeight="1" x14ac:dyDescent="0.3">
      <c r="B23" s="80"/>
      <c r="C23" s="82"/>
      <c r="D23" s="93"/>
      <c r="E23" s="93"/>
      <c r="F23" s="94"/>
      <c r="G23" s="95"/>
      <c r="H23" s="82"/>
      <c r="I23" s="93"/>
      <c r="J23" s="93"/>
      <c r="K23" s="94"/>
      <c r="L23" s="95"/>
      <c r="M23" s="82"/>
      <c r="N23" s="82"/>
      <c r="O23" s="82"/>
      <c r="P23" s="82"/>
      <c r="Q23" s="82"/>
      <c r="R23" s="84"/>
      <c r="S23" s="20"/>
      <c r="T23" s="20"/>
      <c r="U23" s="20"/>
      <c r="V23" s="96"/>
      <c r="W23" s="61">
        <f>IF(AA12=0, "",IF(VLOOKUP(AA12, B43:G126, 3,FALSE) &lt;&gt; "", VLOOKUP(AA12, B43:G126, 3,FALSE),  "--"))</f>
        <v>0.41</v>
      </c>
      <c r="X23" s="61">
        <f>IF(AA12=0, "",IF(VLOOKUP(AA12, B43:G126, 4,FALSE) &lt;&gt; "", VLOOKUP(AA12, B43:G126, 4,FALSE),  "--"))</f>
        <v>0.36</v>
      </c>
      <c r="Y23" s="61">
        <f>IF(AA12=0, "",IF(VLOOKUP(AA12, B43:G126,5,FALSE) &lt;&gt; "", VLOOKUP(AA12, B43:G126, 5,FALSE),  "--"))</f>
        <v>0.41</v>
      </c>
      <c r="Z23" s="61">
        <f>IF(AA12=0, "",IF(VLOOKUP(AA12, B43:G126, 6,FALSE) &lt;&gt; "", VLOOKUP(AA12, B43:G126,6,FALSE), "--"))</f>
        <v>0.31</v>
      </c>
      <c r="AA23" s="111">
        <f>IF(OR(U12 = 3, U12=6),"", W23)</f>
        <v>0.41</v>
      </c>
      <c r="AB23" s="111">
        <f>IF(OR(U12 = 2, U12=5),"", X23)</f>
        <v>0.36</v>
      </c>
      <c r="AC23" s="111" t="str">
        <f>IF(OR(U12 = 1, U12=4),"", Y23)</f>
        <v/>
      </c>
      <c r="AD23" s="20"/>
      <c r="AE23" s="112" t="str">
        <f>IF(OR(U12 = 3, U12=6),W23, "")</f>
        <v/>
      </c>
      <c r="AF23" s="112" t="str">
        <f>IF(OR(U12 = 2, U12=5),X23, "")</f>
        <v/>
      </c>
      <c r="AG23" s="112">
        <f>IF(OR(U12 = 1, U12=4),Y23, "")</f>
        <v>0.41</v>
      </c>
      <c r="AH23" s="115"/>
      <c r="AI23" s="115"/>
      <c r="AJ23" s="115"/>
      <c r="AK23" s="113"/>
      <c r="AL23" s="113"/>
      <c r="AM23" s="74"/>
      <c r="AR23" s="75"/>
      <c r="AS23" s="75"/>
      <c r="AT23" s="75"/>
      <c r="AU23" s="75"/>
      <c r="AV23" s="75"/>
      <c r="AW23" s="75"/>
      <c r="AX23" s="75"/>
      <c r="AY23" s="75"/>
      <c r="AZ23" s="75"/>
      <c r="BA23" s="75"/>
    </row>
    <row r="24" spans="2:53" ht="12.75" customHeight="1" x14ac:dyDescent="0.3">
      <c r="B24" s="80"/>
      <c r="C24" s="82"/>
      <c r="D24" s="93"/>
      <c r="E24" s="93"/>
      <c r="F24" s="94"/>
      <c r="G24" s="95"/>
      <c r="H24" s="82"/>
      <c r="I24" s="93"/>
      <c r="J24" s="93"/>
      <c r="K24" s="94"/>
      <c r="L24" s="95"/>
      <c r="M24" s="82"/>
      <c r="N24" s="82"/>
      <c r="O24" s="82"/>
      <c r="P24" s="82"/>
      <c r="Q24" s="82"/>
      <c r="R24" s="84"/>
      <c r="S24" s="20"/>
      <c r="T24" s="20"/>
      <c r="U24" s="8"/>
      <c r="V24" s="96"/>
      <c r="W24" s="61">
        <f>IF(AC12=0, "",IF(VLOOKUP(AC12, B43:G126, 3,FALSE) &lt;&gt; "", VLOOKUP(AC12, B43:G126, 3,FALSE),  "--"))</f>
        <v>0.43</v>
      </c>
      <c r="X24" s="61">
        <f>IF(AC12=0, "",IF(VLOOKUP(AC12, B43:G126, 4,FALSE) &lt;&gt; "", VLOOKUP(AC12, B43:G126, 4,FALSE),  "--"))</f>
        <v>0.22</v>
      </c>
      <c r="Y24" s="61">
        <f>IF(AC12=0, "",IF(VLOOKUP(AC12, B43:G126, 5,FALSE) &lt;&gt; "", VLOOKUP(AC12, B43:G126, 5,FALSE),  "--"))</f>
        <v>0.42</v>
      </c>
      <c r="Z24" s="61">
        <f>IF(AC12=0, "",IF(VLOOKUP(AC12, B43:G126, 6,FALSE) &lt;&gt; "", VLOOKUP(AC12, B43:G126, 6,FALSE),  "--"))</f>
        <v>0.33</v>
      </c>
      <c r="AA24" s="111">
        <f>IF(OR(U12 = 3, U12=6),"", W24)</f>
        <v>0.43</v>
      </c>
      <c r="AB24" s="111">
        <f>IF(OR(U12 = 2, U12=5),"", X24)</f>
        <v>0.22</v>
      </c>
      <c r="AC24" s="111" t="str">
        <f>IF(OR(U12 = 1, U12=4),"", Y24)</f>
        <v/>
      </c>
      <c r="AD24" s="8"/>
      <c r="AE24" s="112" t="str">
        <f>IF(OR(U12 = 3, U12=6),W24, "")</f>
        <v/>
      </c>
      <c r="AF24" s="112" t="str">
        <f>IF(OR(U12 = 2, U12=5),X24, "")</f>
        <v/>
      </c>
      <c r="AG24" s="112">
        <f>IF(OR(U12 = 1, U12=4),Y24, "")</f>
        <v>0.42</v>
      </c>
      <c r="AH24" s="115"/>
      <c r="AI24" s="115"/>
      <c r="AJ24" s="115"/>
      <c r="AK24" s="113"/>
      <c r="AL24" s="113"/>
      <c r="AM24" s="74"/>
      <c r="AR24" s="75"/>
      <c r="AS24" s="75"/>
      <c r="AT24" s="75"/>
      <c r="AU24" s="75"/>
      <c r="AV24" s="75"/>
      <c r="AW24" s="75"/>
      <c r="AX24" s="75"/>
      <c r="AY24" s="75"/>
      <c r="AZ24" s="75"/>
      <c r="BA24" s="75"/>
    </row>
    <row r="25" spans="2:53" ht="12.75" customHeight="1" x14ac:dyDescent="0.3">
      <c r="B25" s="80"/>
      <c r="C25" s="82"/>
      <c r="D25" s="93"/>
      <c r="E25" s="93"/>
      <c r="F25" s="94"/>
      <c r="G25" s="95"/>
      <c r="H25" s="82"/>
      <c r="I25" s="93"/>
      <c r="J25" s="93"/>
      <c r="K25" s="94"/>
      <c r="L25" s="95"/>
      <c r="M25" s="82"/>
      <c r="N25" s="82"/>
      <c r="O25" s="82"/>
      <c r="P25" s="82"/>
      <c r="Q25" s="82"/>
      <c r="R25" s="84"/>
      <c r="S25" s="20"/>
      <c r="T25" s="20"/>
      <c r="U25" s="8"/>
      <c r="V25" s="96"/>
      <c r="W25" s="61">
        <f>IF(AE12=0, "",IF(VLOOKUP(AE12, B43:G126, 3,FALSE) &lt;&gt; "", VLOOKUP(AE12, B43:G126, 3,FALSE),  "--"))</f>
        <v>0.91</v>
      </c>
      <c r="X25" s="61">
        <f>IF(AE12=0, "",IF(VLOOKUP(AE12, B43:G126, 4,FALSE) &lt;&gt; "", VLOOKUP(AE12, B43:G126,4,FALSE), "--"))</f>
        <v>0.85</v>
      </c>
      <c r="Y25" s="61">
        <f>IF(AE12=0, "",IF(VLOOKUP(AE12, B43:G126, 5,FALSE) &lt;&gt; "", VLOOKUP(AE12, B43:G126, 5,FALSE), "--"))</f>
        <v>0.89</v>
      </c>
      <c r="Z25" s="61">
        <f>IF(AE12=0, "",IF(VLOOKUP(AE12, B43:G126, 6,FALSE) &lt;&gt; "", VLOOKUP(AE12, B43:G126,6,FALSE),  "--"))</f>
        <v>0.81</v>
      </c>
      <c r="AA25" s="111">
        <f>IF(OR(U12 = 3, U12=6),"", W25)</f>
        <v>0.91</v>
      </c>
      <c r="AB25" s="111">
        <f>IF(OR(U12 = 2, U12=5),"", X25)</f>
        <v>0.85</v>
      </c>
      <c r="AC25" s="111" t="str">
        <f>IF(OR(U12 = 1, U12=4),"", Y25)</f>
        <v/>
      </c>
      <c r="AD25" s="8"/>
      <c r="AE25" s="112" t="str">
        <f>IF(OR(U12 = 3, U12=6),W25, "")</f>
        <v/>
      </c>
      <c r="AF25" s="112" t="str">
        <f>IF(OR(U12 = 2, U12=5),X25, "")</f>
        <v/>
      </c>
      <c r="AG25" s="112">
        <f>IF(OR(U12 = 1, U12=4),Y25, "")</f>
        <v>0.89</v>
      </c>
      <c r="AH25" s="115"/>
      <c r="AI25" s="115"/>
      <c r="AJ25" s="115"/>
      <c r="AK25" s="113"/>
      <c r="AL25" s="113"/>
      <c r="AM25" s="74"/>
      <c r="AR25" s="75"/>
      <c r="AS25" s="75"/>
      <c r="AT25" s="75"/>
      <c r="AU25" s="75"/>
      <c r="AV25" s="75"/>
      <c r="AW25" s="75"/>
      <c r="AX25" s="75"/>
      <c r="AY25" s="75"/>
      <c r="AZ25" s="75"/>
      <c r="BA25" s="75"/>
    </row>
    <row r="26" spans="2:53" ht="12.75" customHeight="1" x14ac:dyDescent="0.3">
      <c r="B26" s="80"/>
      <c r="C26" s="82"/>
      <c r="D26" s="93"/>
      <c r="E26" s="93"/>
      <c r="F26" s="94"/>
      <c r="G26" s="95"/>
      <c r="H26" s="82"/>
      <c r="I26" s="93"/>
      <c r="J26" s="93"/>
      <c r="K26" s="94"/>
      <c r="L26" s="95"/>
      <c r="M26" s="82"/>
      <c r="N26" s="82"/>
      <c r="O26" s="82"/>
      <c r="P26" s="82"/>
      <c r="Q26" s="82"/>
      <c r="R26" s="84"/>
      <c r="S26" s="20"/>
      <c r="T26" s="20"/>
      <c r="U26" s="8"/>
      <c r="V26" s="62"/>
      <c r="W26" s="116" t="str">
        <f>IF(OR(U11 = 3, U11=6),"","2014")</f>
        <v>2014</v>
      </c>
      <c r="X26" s="116" t="str">
        <f>IF(OR(U11 = 2, U11=5),"", "2015")</f>
        <v>2015</v>
      </c>
      <c r="Y26" s="116" t="str">
        <f>IF(OR(U11 = 1, U11=4), "", "2016")</f>
        <v/>
      </c>
      <c r="Z26" s="116">
        <v>2017</v>
      </c>
      <c r="AA26" s="8"/>
      <c r="AB26" s="8"/>
      <c r="AC26" s="8"/>
      <c r="AD26" s="8"/>
      <c r="AE26" s="20"/>
      <c r="AF26" s="20"/>
      <c r="AG26" s="20"/>
      <c r="AH26" s="20"/>
      <c r="AI26" s="20"/>
      <c r="AJ26" s="20"/>
      <c r="AK26" s="74"/>
      <c r="AM26" s="74"/>
      <c r="AR26" s="75"/>
      <c r="AS26" s="75"/>
      <c r="AT26" s="75"/>
      <c r="AU26" s="75"/>
      <c r="AV26" s="75"/>
      <c r="AW26" s="75"/>
      <c r="AX26" s="75"/>
      <c r="AY26" s="75"/>
      <c r="AZ26" s="75"/>
      <c r="BA26" s="75"/>
    </row>
    <row r="27" spans="2:53" ht="15.6" x14ac:dyDescent="0.3">
      <c r="B27" s="80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4"/>
      <c r="S27" s="20"/>
      <c r="T27" s="20"/>
      <c r="U27" s="8"/>
      <c r="V27" s="96"/>
      <c r="W27" s="117" t="str">
        <f>IF(OR(U11 = 3, U11=6),"2014", "")</f>
        <v/>
      </c>
      <c r="X27" s="117" t="str">
        <f>IF(OR(U11 =2, U11=5),"2015", "")</f>
        <v/>
      </c>
      <c r="Y27" s="117" t="str">
        <f>IF(OR(U11 = 1, U11=4),"2016", "")</f>
        <v>2016</v>
      </c>
      <c r="Z27" s="118"/>
      <c r="AA27" s="8"/>
      <c r="AB27" s="8"/>
      <c r="AC27" s="8"/>
      <c r="AD27" s="8"/>
      <c r="AE27" s="20"/>
      <c r="AF27" s="20"/>
      <c r="AG27" s="20"/>
      <c r="AH27" s="20"/>
      <c r="AI27" s="20"/>
      <c r="AJ27" s="20"/>
      <c r="AK27" s="74"/>
      <c r="AM27" s="74"/>
      <c r="AR27" s="75"/>
      <c r="AS27" s="75"/>
      <c r="AT27" s="75"/>
      <c r="AU27" s="75"/>
      <c r="AV27" s="75"/>
      <c r="AW27" s="75"/>
      <c r="AX27" s="75"/>
      <c r="AY27" s="75"/>
      <c r="AZ27" s="75"/>
      <c r="BA27" s="75"/>
    </row>
    <row r="28" spans="2:53" ht="15.6" x14ac:dyDescent="0.3">
      <c r="B28" s="80"/>
      <c r="C28" s="82"/>
      <c r="D28" s="98"/>
      <c r="E28" s="98"/>
      <c r="F28" s="98"/>
      <c r="G28" s="98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4"/>
      <c r="S28" s="20"/>
      <c r="T28" s="20"/>
      <c r="U28" s="8"/>
      <c r="V28" s="18"/>
      <c r="W28" s="116" t="str">
        <f>IF(OR(U12 = 3, U12=6),"", "2014")</f>
        <v>2014</v>
      </c>
      <c r="X28" s="116" t="str">
        <f>IF(OR(U12 = 2, U12=5),"", "2015")</f>
        <v>2015</v>
      </c>
      <c r="Y28" s="116" t="str">
        <f>IF(OR(U12 = 1, U12=4), "", "2016")</f>
        <v/>
      </c>
      <c r="Z28" s="116">
        <v>2017</v>
      </c>
      <c r="AA28" s="8"/>
      <c r="AB28" s="8"/>
      <c r="AC28" s="8"/>
      <c r="AD28" s="36"/>
      <c r="AE28" s="18"/>
      <c r="AF28" s="18"/>
      <c r="AG28" s="18"/>
      <c r="AH28" s="18"/>
      <c r="AI28" s="18"/>
      <c r="AJ28" s="18"/>
      <c r="AK28" s="74"/>
      <c r="AM28" s="74"/>
      <c r="AR28" s="75"/>
      <c r="AS28" s="75"/>
      <c r="AT28" s="75"/>
      <c r="AU28" s="75"/>
      <c r="AV28" s="75"/>
      <c r="AW28" s="75"/>
      <c r="AX28" s="75"/>
      <c r="AY28" s="75"/>
      <c r="AZ28" s="75"/>
      <c r="BA28" s="75"/>
    </row>
    <row r="29" spans="2:53" ht="13.5" customHeight="1" x14ac:dyDescent="0.3">
      <c r="B29" s="80"/>
      <c r="C29" s="82"/>
      <c r="D29" s="91"/>
      <c r="E29" s="91"/>
      <c r="F29" s="92"/>
      <c r="G29" s="92"/>
      <c r="H29" s="82"/>
      <c r="I29" s="91"/>
      <c r="J29" s="91"/>
      <c r="K29" s="92"/>
      <c r="L29" s="92"/>
      <c r="M29" s="82"/>
      <c r="N29" s="82"/>
      <c r="O29" s="82"/>
      <c r="P29" s="82"/>
      <c r="Q29" s="82"/>
      <c r="R29" s="84"/>
      <c r="S29" s="20"/>
      <c r="T29" s="20"/>
      <c r="U29" s="47"/>
      <c r="V29" s="96"/>
      <c r="W29" s="117" t="str">
        <f>IF(OR(U12 = 3, U12=6),"2014", "")</f>
        <v/>
      </c>
      <c r="X29" s="117" t="str">
        <f>IF(OR(U12 = 2, U12=5),"2015", "")</f>
        <v/>
      </c>
      <c r="Y29" s="117" t="str">
        <f>IF(OR(U12 = 1, U12=4),"2016", "")</f>
        <v>2016</v>
      </c>
      <c r="Z29" s="118"/>
      <c r="AA29" s="47"/>
      <c r="AB29" s="49"/>
      <c r="AC29" s="47"/>
      <c r="AD29" s="49"/>
      <c r="AE29" s="18"/>
      <c r="AF29" s="18"/>
      <c r="AG29" s="18"/>
      <c r="AH29" s="18"/>
      <c r="AI29" s="18"/>
      <c r="AJ29" s="18"/>
      <c r="AK29" s="74"/>
      <c r="AM29" s="74"/>
      <c r="AR29" s="75"/>
      <c r="AS29" s="75"/>
      <c r="AT29" s="75"/>
      <c r="AU29" s="75"/>
      <c r="AV29" s="75"/>
      <c r="AW29" s="75"/>
      <c r="AX29" s="75"/>
      <c r="AY29" s="75"/>
      <c r="AZ29" s="75"/>
      <c r="BA29" s="75"/>
    </row>
    <row r="30" spans="2:53" ht="12.75" customHeight="1" x14ac:dyDescent="0.3">
      <c r="B30" s="80"/>
      <c r="C30" s="82"/>
      <c r="D30" s="93"/>
      <c r="E30" s="93"/>
      <c r="F30" s="94"/>
      <c r="G30" s="95"/>
      <c r="H30" s="82"/>
      <c r="I30" s="93"/>
      <c r="J30" s="93"/>
      <c r="K30" s="94"/>
      <c r="L30" s="95"/>
      <c r="M30" s="82"/>
      <c r="N30" s="82"/>
      <c r="O30" s="82"/>
      <c r="P30" s="82"/>
      <c r="Q30" s="82"/>
      <c r="R30" s="84"/>
      <c r="S30" s="20"/>
      <c r="T30" s="20"/>
      <c r="U30" s="47"/>
      <c r="V30" s="96"/>
      <c r="W30" s="47"/>
      <c r="X30" s="49"/>
      <c r="Y30" s="47"/>
      <c r="Z30" s="49"/>
      <c r="AA30" s="47"/>
      <c r="AB30" s="49"/>
      <c r="AC30" s="47"/>
      <c r="AD30" s="49"/>
      <c r="AE30" s="18"/>
      <c r="AF30" s="18"/>
      <c r="AG30" s="18"/>
      <c r="AH30" s="18"/>
      <c r="AI30" s="18"/>
      <c r="AJ30" s="18"/>
      <c r="AK30" s="74"/>
      <c r="AM30" s="74"/>
      <c r="AR30" s="75"/>
      <c r="AS30" s="75"/>
      <c r="AT30" s="75"/>
      <c r="AU30" s="75"/>
      <c r="AV30" s="75"/>
      <c r="AW30" s="75"/>
      <c r="AX30" s="75"/>
      <c r="AY30" s="75"/>
      <c r="AZ30" s="75"/>
      <c r="BA30" s="75"/>
    </row>
    <row r="31" spans="2:53" ht="12.75" customHeight="1" x14ac:dyDescent="0.3">
      <c r="B31" s="80"/>
      <c r="C31" s="82"/>
      <c r="D31" s="93"/>
      <c r="E31" s="93"/>
      <c r="F31" s="94"/>
      <c r="G31" s="95"/>
      <c r="H31" s="82"/>
      <c r="I31" s="93"/>
      <c r="J31" s="93"/>
      <c r="K31" s="94"/>
      <c r="L31" s="95"/>
      <c r="M31" s="82"/>
      <c r="N31" s="82"/>
      <c r="O31" s="82"/>
      <c r="P31" s="82"/>
      <c r="Q31" s="82"/>
      <c r="R31" s="84"/>
      <c r="S31" s="20"/>
      <c r="T31" s="20"/>
      <c r="U31" s="18">
        <f>CHOOSE(U11, U3,W3,Y3,V3,X3,Z3)</f>
        <v>31</v>
      </c>
      <c r="V31" s="18" t="str">
        <f>CHOOSE(U11,U33,U35,U37,U34, U36,U38)</f>
        <v>items increased since 2016</v>
      </c>
      <c r="W31" s="47"/>
      <c r="X31" s="49"/>
      <c r="Y31" s="47"/>
      <c r="Z31" s="49"/>
      <c r="AA31" s="47"/>
      <c r="AB31" s="49"/>
      <c r="AC31" s="47"/>
      <c r="AD31" s="49"/>
      <c r="AE31" s="18"/>
      <c r="AF31" s="18"/>
      <c r="AG31" s="18"/>
      <c r="AH31" s="18"/>
      <c r="AI31" s="18"/>
      <c r="AJ31" s="18"/>
      <c r="AK31" s="74"/>
      <c r="AM31" s="74"/>
      <c r="AR31" s="75"/>
      <c r="AS31" s="75"/>
      <c r="AT31" s="75"/>
      <c r="AU31" s="75"/>
      <c r="AV31" s="75"/>
      <c r="AW31" s="75"/>
      <c r="AX31" s="75"/>
      <c r="AY31" s="75"/>
      <c r="AZ31" s="75"/>
      <c r="BA31" s="75"/>
    </row>
    <row r="32" spans="2:53" ht="12.75" customHeight="1" x14ac:dyDescent="0.3">
      <c r="B32" s="80"/>
      <c r="C32" s="82"/>
      <c r="D32" s="93"/>
      <c r="E32" s="93"/>
      <c r="F32" s="94"/>
      <c r="G32" s="95"/>
      <c r="H32" s="82"/>
      <c r="I32" s="93"/>
      <c r="J32" s="93"/>
      <c r="K32" s="94"/>
      <c r="L32" s="95"/>
      <c r="M32" s="82"/>
      <c r="N32" s="82"/>
      <c r="O32" s="82"/>
      <c r="P32" s="82"/>
      <c r="Q32" s="82"/>
      <c r="R32" s="84"/>
      <c r="S32" s="20"/>
      <c r="T32" s="20"/>
      <c r="U32" s="36">
        <f>CHOOSE(U12,U3,W3,Y3,V3, X3,Z3)</f>
        <v>33</v>
      </c>
      <c r="V32" s="18" t="str">
        <f>CHOOSE(U12,U33,U35,U37,U34, U36,U38)</f>
        <v>items decreased since 2016</v>
      </c>
      <c r="W32" s="47"/>
      <c r="X32" s="49"/>
      <c r="Y32" s="47"/>
      <c r="Z32" s="49"/>
      <c r="AA32" s="47"/>
      <c r="AB32" s="49"/>
      <c r="AC32" s="47"/>
      <c r="AD32" s="49"/>
      <c r="AE32" s="18"/>
      <c r="AF32" s="18"/>
      <c r="AG32" s="18"/>
      <c r="AH32" s="18"/>
      <c r="AI32" s="18"/>
      <c r="AJ32" s="18"/>
      <c r="AK32" s="74"/>
      <c r="AM32" s="74"/>
      <c r="AR32" s="75"/>
      <c r="AS32" s="75"/>
      <c r="AT32" s="75"/>
      <c r="AU32" s="75"/>
      <c r="AV32" s="75"/>
      <c r="AW32" s="75"/>
      <c r="AX32" s="75"/>
      <c r="AY32" s="75"/>
      <c r="AZ32" s="75"/>
      <c r="BA32" s="75"/>
    </row>
    <row r="33" spans="1:75" ht="12.75" customHeight="1" x14ac:dyDescent="0.3">
      <c r="B33" s="80"/>
      <c r="C33" s="82"/>
      <c r="D33" s="93"/>
      <c r="E33" s="93"/>
      <c r="F33" s="94"/>
      <c r="G33" s="95"/>
      <c r="H33" s="82"/>
      <c r="I33" s="93"/>
      <c r="J33" s="93"/>
      <c r="K33" s="94"/>
      <c r="L33" s="95"/>
      <c r="M33" s="82"/>
      <c r="N33" s="82"/>
      <c r="O33" s="82"/>
      <c r="P33" s="82"/>
      <c r="Q33" s="82"/>
      <c r="R33" s="84"/>
      <c r="S33" s="74"/>
      <c r="T33" s="74"/>
      <c r="U33" s="119" t="str">
        <f>IF(U3=1, "item increased since 2016", "items increased since 2016")</f>
        <v>items increased since 2016</v>
      </c>
      <c r="V33" s="8" t="s">
        <v>148</v>
      </c>
      <c r="W33" s="8" t="s">
        <v>149</v>
      </c>
      <c r="X33" s="120"/>
      <c r="Y33" s="121"/>
      <c r="Z33" s="120"/>
      <c r="AA33" s="121"/>
      <c r="AB33" s="120"/>
      <c r="AC33" s="121"/>
      <c r="AD33" s="120"/>
      <c r="AE33" s="74"/>
      <c r="AF33" s="74"/>
      <c r="AG33" s="74"/>
      <c r="AH33" s="74"/>
      <c r="AI33" s="74"/>
      <c r="AJ33" s="74"/>
      <c r="AK33" s="74"/>
      <c r="AM33" s="74"/>
      <c r="AR33" s="75"/>
      <c r="AS33" s="75"/>
      <c r="AT33" s="75"/>
      <c r="AU33" s="75"/>
      <c r="AV33" s="75"/>
      <c r="AW33" s="75"/>
      <c r="AX33" s="75"/>
      <c r="AY33" s="75"/>
      <c r="AZ33" s="75"/>
      <c r="BA33" s="75"/>
    </row>
    <row r="34" spans="1:75" ht="12.75" customHeight="1" x14ac:dyDescent="0.3">
      <c r="B34" s="80"/>
      <c r="C34" s="82"/>
      <c r="D34" s="191">
        <f>U32</f>
        <v>33</v>
      </c>
      <c r="E34" s="93"/>
      <c r="F34" s="94"/>
      <c r="G34" s="95"/>
      <c r="H34" s="82"/>
      <c r="I34" s="93"/>
      <c r="J34" s="93"/>
      <c r="K34" s="94"/>
      <c r="L34" s="95"/>
      <c r="M34" s="82"/>
      <c r="N34" s="82"/>
      <c r="O34" s="82"/>
      <c r="P34" s="82"/>
      <c r="Q34" s="82"/>
      <c r="R34" s="84"/>
      <c r="S34" s="74"/>
      <c r="T34" s="74"/>
      <c r="U34" s="119" t="str">
        <f>IF(V3=1, "item decreased since 2016", "items decreased since 2016")</f>
        <v>items decreased since 2016</v>
      </c>
      <c r="V34" s="8" t="s">
        <v>150</v>
      </c>
      <c r="W34" s="8" t="s">
        <v>151</v>
      </c>
      <c r="X34" s="121"/>
      <c r="Y34" s="121"/>
      <c r="Z34" s="121"/>
      <c r="AA34" s="121"/>
      <c r="AB34" s="121"/>
      <c r="AC34" s="121"/>
      <c r="AD34" s="121"/>
      <c r="AE34" s="74"/>
      <c r="AF34" s="74"/>
      <c r="AG34" s="74"/>
      <c r="AH34" s="74"/>
      <c r="AI34" s="74"/>
      <c r="AJ34" s="74"/>
      <c r="AK34" s="74"/>
      <c r="AM34" s="74"/>
      <c r="AR34" s="75"/>
      <c r="AS34" s="75"/>
      <c r="AT34" s="75"/>
      <c r="AU34" s="75"/>
      <c r="AV34" s="75"/>
      <c r="AW34" s="75"/>
      <c r="AX34" s="75"/>
      <c r="AY34" s="75"/>
      <c r="AZ34" s="75"/>
      <c r="BA34" s="75"/>
    </row>
    <row r="35" spans="1:75" ht="12.75" customHeight="1" x14ac:dyDescent="0.3">
      <c r="B35" s="80"/>
      <c r="C35" s="82"/>
      <c r="D35" s="191"/>
      <c r="E35" s="93"/>
      <c r="F35" s="94"/>
      <c r="G35" s="95"/>
      <c r="H35" s="82"/>
      <c r="I35" s="93"/>
      <c r="J35" s="93"/>
      <c r="K35" s="94"/>
      <c r="L35" s="95"/>
      <c r="M35" s="82"/>
      <c r="N35" s="82"/>
      <c r="O35" s="82"/>
      <c r="P35" s="82"/>
      <c r="Q35" s="82"/>
      <c r="R35" s="84"/>
      <c r="S35" s="74"/>
      <c r="T35" s="74"/>
      <c r="U35" s="119" t="str">
        <f>IF(W3=1, "item increased since 2015", "items increased since 2015")</f>
        <v>items increased since 2015</v>
      </c>
      <c r="V35" s="36" t="s">
        <v>152</v>
      </c>
      <c r="W35" s="36" t="s">
        <v>153</v>
      </c>
      <c r="X35" s="122"/>
      <c r="Y35" s="123"/>
      <c r="Z35" s="122"/>
      <c r="AA35" s="123"/>
      <c r="AB35" s="122"/>
      <c r="AC35" s="123"/>
      <c r="AD35" s="122"/>
      <c r="AE35" s="74"/>
      <c r="AF35" s="74"/>
      <c r="AG35" s="74"/>
      <c r="AH35" s="74"/>
      <c r="AI35" s="74"/>
      <c r="AJ35" s="74"/>
      <c r="AK35" s="74"/>
      <c r="AM35" s="74"/>
      <c r="AR35" s="75"/>
      <c r="AS35" s="75"/>
      <c r="AT35" s="75"/>
      <c r="AU35" s="75"/>
      <c r="AV35" s="75"/>
      <c r="AW35" s="75"/>
      <c r="AX35" s="75"/>
      <c r="AY35" s="75"/>
      <c r="AZ35" s="75"/>
      <c r="BA35" s="75"/>
    </row>
    <row r="36" spans="1:75" ht="12.75" customHeight="1" x14ac:dyDescent="0.3">
      <c r="B36" s="80"/>
      <c r="C36" s="82"/>
      <c r="D36" s="191"/>
      <c r="E36" s="93"/>
      <c r="F36" s="94"/>
      <c r="G36" s="95"/>
      <c r="H36" s="82"/>
      <c r="I36" s="93"/>
      <c r="J36" s="93"/>
      <c r="K36" s="94"/>
      <c r="L36" s="95"/>
      <c r="M36" s="82"/>
      <c r="N36" s="82"/>
      <c r="O36" s="82"/>
      <c r="P36" s="82"/>
      <c r="Q36" s="82"/>
      <c r="R36" s="84"/>
      <c r="S36" s="74"/>
      <c r="T36" s="74"/>
      <c r="U36" s="119" t="str">
        <f>IF(X3 = 1, "item decreased since 2015", "items decreased since 2015")</f>
        <v>items decreased since 2015</v>
      </c>
      <c r="V36" s="36" t="s">
        <v>154</v>
      </c>
      <c r="W36" s="36" t="s">
        <v>155</v>
      </c>
      <c r="X36" s="122"/>
      <c r="Y36" s="123"/>
      <c r="Z36" s="122"/>
      <c r="AA36" s="123"/>
      <c r="AB36" s="122"/>
      <c r="AC36" s="123"/>
      <c r="AD36" s="122"/>
      <c r="AE36" s="74"/>
      <c r="AF36" s="74"/>
      <c r="AG36" s="74"/>
      <c r="AH36" s="74"/>
      <c r="AI36" s="74"/>
      <c r="AJ36" s="74"/>
      <c r="AK36" s="74"/>
      <c r="AM36" s="74"/>
      <c r="AR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4"/>
      <c r="BK36" s="74"/>
      <c r="BL36" s="74"/>
      <c r="BM36" s="99"/>
      <c r="BN36" s="99"/>
      <c r="BO36" s="99"/>
      <c r="BP36" s="99"/>
      <c r="BQ36" s="99"/>
      <c r="BR36" s="99"/>
    </row>
    <row r="37" spans="1:75" ht="12.75" customHeight="1" x14ac:dyDescent="0.3">
      <c r="B37" s="80"/>
      <c r="C37" s="82"/>
      <c r="D37" s="191"/>
      <c r="E37" s="93"/>
      <c r="F37" s="94"/>
      <c r="G37" s="95"/>
      <c r="H37" s="82"/>
      <c r="I37" s="93"/>
      <c r="J37" s="93"/>
      <c r="K37" s="94"/>
      <c r="L37" s="95"/>
      <c r="M37" s="82"/>
      <c r="N37" s="82"/>
      <c r="O37" s="82"/>
      <c r="P37" s="82"/>
      <c r="Q37" s="82"/>
      <c r="R37" s="84"/>
      <c r="S37" s="74"/>
      <c r="T37" s="74"/>
      <c r="U37" s="119" t="str">
        <f>IF(Y3 = 1, "item increased since 2014", "items increased since 2014")</f>
        <v>items increased since 2014</v>
      </c>
      <c r="V37" s="8" t="s">
        <v>156</v>
      </c>
      <c r="W37" s="8" t="s">
        <v>157</v>
      </c>
      <c r="X37" s="74"/>
      <c r="Y37" s="74"/>
      <c r="Z37" s="74"/>
      <c r="AC37" s="74"/>
      <c r="AD37" s="74"/>
      <c r="AE37" s="74"/>
      <c r="AF37" s="74"/>
      <c r="AG37" s="74"/>
      <c r="AH37" s="74"/>
      <c r="AI37" s="74"/>
      <c r="AJ37" s="74"/>
      <c r="AK37" s="74"/>
      <c r="AM37" s="74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4"/>
      <c r="BK37" s="74"/>
      <c r="BL37" s="74"/>
      <c r="BM37" s="99"/>
      <c r="BN37" s="99"/>
      <c r="BO37" s="99"/>
      <c r="BP37" s="99"/>
      <c r="BQ37" s="99"/>
      <c r="BR37" s="99"/>
    </row>
    <row r="38" spans="1:75" ht="12.75" customHeight="1" x14ac:dyDescent="0.3">
      <c r="B38" s="80"/>
      <c r="C38" s="82"/>
      <c r="D38" s="93"/>
      <c r="E38" s="93"/>
      <c r="F38" s="94"/>
      <c r="G38" s="95"/>
      <c r="H38" s="82"/>
      <c r="I38" s="93"/>
      <c r="J38" s="93"/>
      <c r="K38" s="94"/>
      <c r="L38" s="95"/>
      <c r="M38" s="82"/>
      <c r="N38" s="82"/>
      <c r="O38" s="82"/>
      <c r="P38" s="82"/>
      <c r="Q38" s="82"/>
      <c r="R38" s="84"/>
      <c r="S38" s="74"/>
      <c r="T38" s="74"/>
      <c r="U38" s="119" t="str">
        <f>IF(Z3 = 1, "item decreased since 2014", "items decreased since 2014")</f>
        <v>items decreased since 2014</v>
      </c>
      <c r="V38" s="8" t="s">
        <v>158</v>
      </c>
      <c r="W38" s="8" t="s">
        <v>159</v>
      </c>
      <c r="X38" s="74"/>
      <c r="Y38" s="74"/>
      <c r="Z38" s="74"/>
      <c r="AC38" s="74"/>
      <c r="AD38" s="74"/>
      <c r="AE38" s="74"/>
      <c r="AF38" s="74"/>
      <c r="AG38" s="74"/>
      <c r="AH38" s="74"/>
      <c r="AI38" s="74"/>
      <c r="AJ38" s="74"/>
      <c r="AK38" s="74"/>
      <c r="AM38" s="74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4"/>
      <c r="BK38" s="74"/>
      <c r="BL38" s="74"/>
      <c r="BM38" s="99"/>
      <c r="BN38" s="99"/>
      <c r="BO38" s="99"/>
      <c r="BP38" s="99"/>
      <c r="BQ38" s="99"/>
      <c r="BR38" s="99"/>
    </row>
    <row r="39" spans="1:75" ht="12.75" customHeight="1" x14ac:dyDescent="0.3">
      <c r="A39" s="100"/>
      <c r="B39" s="80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4"/>
      <c r="S39" s="97"/>
      <c r="T39" s="74"/>
      <c r="V39" s="96"/>
      <c r="W39" s="74"/>
      <c r="X39" s="74"/>
      <c r="Y39" s="74"/>
      <c r="Z39" s="74"/>
      <c r="AC39" s="74"/>
      <c r="AD39" s="74"/>
      <c r="AE39" s="74"/>
      <c r="AF39" s="74"/>
      <c r="AG39" s="74"/>
      <c r="AH39" s="74"/>
      <c r="AI39" s="74"/>
      <c r="AJ39" s="74"/>
      <c r="AK39" s="74"/>
      <c r="AM39" s="74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4"/>
      <c r="BK39" s="74"/>
      <c r="BL39" s="74"/>
      <c r="BM39" s="99"/>
      <c r="BN39" s="99"/>
      <c r="BO39" s="99"/>
      <c r="BP39" s="99"/>
      <c r="BQ39" s="99"/>
      <c r="BR39" s="99"/>
    </row>
    <row r="40" spans="1:75" ht="14.25" customHeight="1" x14ac:dyDescent="0.3">
      <c r="A40" s="100"/>
      <c r="B40" s="101"/>
      <c r="C40" s="10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02"/>
      <c r="O40" s="102"/>
      <c r="P40" s="102"/>
      <c r="Q40" s="102"/>
      <c r="R40" s="103"/>
      <c r="S40" s="97"/>
      <c r="T40" s="74"/>
      <c r="V40" s="96"/>
      <c r="W40" s="74"/>
      <c r="X40" s="74"/>
      <c r="Y40" s="74"/>
      <c r="Z40" s="74"/>
      <c r="AC40" s="74"/>
      <c r="AD40" s="74"/>
      <c r="AE40" s="74"/>
      <c r="AF40" s="74"/>
      <c r="AG40" s="74"/>
      <c r="AH40" s="74"/>
      <c r="AI40" s="74"/>
      <c r="AJ40" s="74"/>
      <c r="AK40" s="74"/>
      <c r="AM40" s="74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4"/>
      <c r="BK40" s="74"/>
      <c r="BL40" s="74"/>
      <c r="BM40" s="99"/>
      <c r="BN40" s="99"/>
      <c r="BO40" s="99"/>
      <c r="BP40" s="99"/>
      <c r="BQ40" s="99"/>
      <c r="BR40" s="99"/>
    </row>
    <row r="41" spans="1:75" ht="12.75" customHeight="1" x14ac:dyDescent="0.3">
      <c r="A41" s="97"/>
      <c r="B41" s="97"/>
      <c r="C41" s="97"/>
      <c r="D41" s="74"/>
      <c r="E41" s="74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74"/>
      <c r="V41" s="96"/>
      <c r="W41" s="74"/>
      <c r="X41" s="74"/>
      <c r="Y41" s="74"/>
      <c r="Z41" s="74"/>
      <c r="AC41" s="74"/>
      <c r="AD41" s="74"/>
      <c r="AE41" s="74"/>
      <c r="AF41" s="74"/>
      <c r="AG41" s="74"/>
      <c r="AH41" s="74"/>
      <c r="AI41" s="74"/>
      <c r="AJ41" s="74"/>
      <c r="AK41" s="74"/>
      <c r="AM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</row>
    <row r="42" spans="1:75" ht="12.75" customHeight="1" x14ac:dyDescent="0.3">
      <c r="A42" s="74"/>
      <c r="B42" s="124" t="s">
        <v>178</v>
      </c>
      <c r="C42" s="124" t="s">
        <v>179</v>
      </c>
      <c r="D42" s="124" t="s">
        <v>200</v>
      </c>
      <c r="E42" s="124" t="s">
        <v>201</v>
      </c>
      <c r="F42" s="124" t="s">
        <v>202</v>
      </c>
      <c r="G42" s="124" t="s">
        <v>203</v>
      </c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V42" s="96"/>
      <c r="W42" s="74"/>
      <c r="X42" s="74"/>
      <c r="Y42" s="74"/>
      <c r="Z42" s="74"/>
      <c r="AC42" s="74"/>
      <c r="AD42" s="74"/>
      <c r="AE42" s="74"/>
      <c r="AF42" s="74"/>
      <c r="AG42" s="74"/>
      <c r="AH42" s="74"/>
      <c r="AI42" s="74"/>
      <c r="AJ42" s="74"/>
      <c r="AK42" s="74"/>
      <c r="AM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</row>
    <row r="43" spans="1:75" ht="12.75" customHeight="1" x14ac:dyDescent="0.3">
      <c r="A43" s="74"/>
      <c r="B43" s="13">
        <v>1</v>
      </c>
      <c r="C43" s="14" t="s">
        <v>94</v>
      </c>
      <c r="D43" s="104">
        <v>0.72</v>
      </c>
      <c r="E43" s="104">
        <v>0.57999999999999996</v>
      </c>
      <c r="F43" s="104">
        <v>0.6</v>
      </c>
      <c r="G43" s="104">
        <v>0.6</v>
      </c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V43" s="96"/>
      <c r="W43" s="74"/>
      <c r="X43" s="74"/>
      <c r="Y43" s="74"/>
      <c r="Z43" s="74"/>
      <c r="AC43" s="74"/>
      <c r="AD43" s="74"/>
      <c r="AE43" s="74"/>
      <c r="AF43" s="74"/>
      <c r="AG43" s="74"/>
      <c r="AH43" s="74"/>
      <c r="AI43" s="74"/>
      <c r="AJ43" s="74"/>
      <c r="AK43" s="74"/>
      <c r="AM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</row>
    <row r="44" spans="1:75" ht="14.4" x14ac:dyDescent="0.3">
      <c r="A44" s="74"/>
      <c r="B44" s="13">
        <v>2</v>
      </c>
      <c r="C44" s="14" t="s">
        <v>0</v>
      </c>
      <c r="D44" s="104">
        <v>0.66</v>
      </c>
      <c r="E44" s="104">
        <v>0.56000000000000005</v>
      </c>
      <c r="F44" s="104">
        <v>0.59</v>
      </c>
      <c r="G44" s="104">
        <v>0.57999999999999996</v>
      </c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V44" s="96"/>
      <c r="W44" s="74"/>
      <c r="X44" s="74"/>
      <c r="Y44" s="74"/>
      <c r="Z44" s="74"/>
      <c r="AC44" s="74"/>
      <c r="AD44" s="74"/>
      <c r="AE44" s="74"/>
      <c r="AF44" s="74"/>
      <c r="AG44" s="74"/>
      <c r="AH44" s="74"/>
      <c r="AI44" s="74"/>
      <c r="AJ44" s="74"/>
      <c r="AK44" s="74"/>
      <c r="AM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</row>
    <row r="45" spans="1:75" ht="14.4" x14ac:dyDescent="0.3">
      <c r="A45" s="74"/>
      <c r="B45" s="13">
        <v>3</v>
      </c>
      <c r="C45" s="14" t="s">
        <v>1</v>
      </c>
      <c r="D45" s="104">
        <v>0.72</v>
      </c>
      <c r="E45" s="104">
        <v>0.59</v>
      </c>
      <c r="F45" s="104">
        <v>0.49</v>
      </c>
      <c r="G45" s="104">
        <v>0.54</v>
      </c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96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M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</row>
    <row r="46" spans="1:75" ht="14.4" x14ac:dyDescent="0.3">
      <c r="A46" s="74"/>
      <c r="B46" s="13">
        <v>4</v>
      </c>
      <c r="C46" s="14" t="s">
        <v>90</v>
      </c>
      <c r="D46" s="104">
        <v>0.72</v>
      </c>
      <c r="E46" s="104">
        <v>0.72</v>
      </c>
      <c r="F46" s="104">
        <v>0.64</v>
      </c>
      <c r="G46" s="104">
        <v>0.69</v>
      </c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96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M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</row>
    <row r="47" spans="1:75" ht="14.4" x14ac:dyDescent="0.3">
      <c r="A47" s="74"/>
      <c r="B47" s="13">
        <v>5</v>
      </c>
      <c r="C47" s="14" t="s">
        <v>2</v>
      </c>
      <c r="D47" s="104">
        <v>0.89</v>
      </c>
      <c r="E47" s="104">
        <v>0.78</v>
      </c>
      <c r="F47" s="104">
        <v>0.84</v>
      </c>
      <c r="G47" s="104">
        <v>0.88</v>
      </c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96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M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</row>
    <row r="48" spans="1:75" ht="14.4" x14ac:dyDescent="0.3">
      <c r="A48" s="74"/>
      <c r="B48" s="13">
        <v>6</v>
      </c>
      <c r="C48" s="14" t="s">
        <v>3</v>
      </c>
      <c r="D48" s="104">
        <v>0.73</v>
      </c>
      <c r="E48" s="104">
        <v>0.63</v>
      </c>
      <c r="F48" s="104">
        <v>0.68</v>
      </c>
      <c r="G48" s="104">
        <v>0.69</v>
      </c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96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M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</row>
    <row r="49" spans="1:75" ht="14.4" x14ac:dyDescent="0.3">
      <c r="A49" s="74"/>
      <c r="B49" s="13">
        <v>7</v>
      </c>
      <c r="C49" s="14" t="s">
        <v>95</v>
      </c>
      <c r="D49" s="104">
        <v>0.94</v>
      </c>
      <c r="E49" s="104">
        <v>0.95</v>
      </c>
      <c r="F49" s="104">
        <v>0.98</v>
      </c>
      <c r="G49" s="104">
        <v>0.96</v>
      </c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96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M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</row>
    <row r="50" spans="1:75" ht="14.4" x14ac:dyDescent="0.3">
      <c r="A50" s="74"/>
      <c r="B50" s="13">
        <v>8</v>
      </c>
      <c r="C50" s="14" t="s">
        <v>4</v>
      </c>
      <c r="D50" s="104">
        <v>0.91</v>
      </c>
      <c r="E50" s="104">
        <v>0.85</v>
      </c>
      <c r="F50" s="104">
        <v>0.89</v>
      </c>
      <c r="G50" s="104">
        <v>0.81</v>
      </c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96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M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</row>
    <row r="51" spans="1:75" ht="14.4" x14ac:dyDescent="0.3">
      <c r="A51" s="74"/>
      <c r="B51" s="13">
        <v>9</v>
      </c>
      <c r="C51" s="14" t="s">
        <v>102</v>
      </c>
      <c r="D51" s="104">
        <v>0.52</v>
      </c>
      <c r="E51" s="104">
        <v>0.46</v>
      </c>
      <c r="F51" s="104">
        <v>0.39</v>
      </c>
      <c r="G51" s="104">
        <v>0.45</v>
      </c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96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M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</row>
    <row r="52" spans="1:75" ht="14.4" x14ac:dyDescent="0.3">
      <c r="A52" s="74"/>
      <c r="B52" s="13">
        <v>10</v>
      </c>
      <c r="C52" s="14" t="s">
        <v>5</v>
      </c>
      <c r="D52" s="104">
        <v>0.62</v>
      </c>
      <c r="E52" s="104">
        <v>0.37</v>
      </c>
      <c r="F52" s="104">
        <v>0.46</v>
      </c>
      <c r="G52" s="104">
        <v>0.42</v>
      </c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96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M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</row>
    <row r="53" spans="1:75" ht="14.4" x14ac:dyDescent="0.3">
      <c r="A53" s="74"/>
      <c r="B53" s="13">
        <v>11</v>
      </c>
      <c r="C53" s="14" t="s">
        <v>6</v>
      </c>
      <c r="D53" s="104">
        <v>0.63</v>
      </c>
      <c r="E53" s="104">
        <v>0.42</v>
      </c>
      <c r="F53" s="104">
        <v>0.35</v>
      </c>
      <c r="G53" s="104">
        <v>0.45</v>
      </c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96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M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</row>
    <row r="54" spans="1:75" ht="14.4" x14ac:dyDescent="0.3">
      <c r="A54" s="74"/>
      <c r="B54" s="13">
        <v>12</v>
      </c>
      <c r="C54" s="14" t="s">
        <v>96</v>
      </c>
      <c r="D54" s="104">
        <v>0.85</v>
      </c>
      <c r="E54" s="104">
        <v>0.89</v>
      </c>
      <c r="F54" s="104">
        <v>0.74</v>
      </c>
      <c r="G54" s="104">
        <v>0.74</v>
      </c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96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M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</row>
    <row r="55" spans="1:75" ht="14.4" x14ac:dyDescent="0.3">
      <c r="A55" s="74"/>
      <c r="B55" s="13">
        <v>13</v>
      </c>
      <c r="C55" s="14" t="s">
        <v>7</v>
      </c>
      <c r="D55" s="104">
        <v>0.89</v>
      </c>
      <c r="E55" s="104">
        <v>0.91</v>
      </c>
      <c r="F55" s="104">
        <v>0.91</v>
      </c>
      <c r="G55" s="104">
        <v>0.86</v>
      </c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96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M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</row>
    <row r="56" spans="1:75" ht="14.4" x14ac:dyDescent="0.3">
      <c r="A56" s="74"/>
      <c r="B56" s="13">
        <v>14</v>
      </c>
      <c r="C56" s="14" t="s">
        <v>103</v>
      </c>
      <c r="D56" s="104">
        <v>0.71</v>
      </c>
      <c r="E56" s="104">
        <v>0.73</v>
      </c>
      <c r="F56" s="104">
        <v>0.69</v>
      </c>
      <c r="G56" s="104">
        <v>0.77</v>
      </c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96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M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</row>
    <row r="57" spans="1:75" ht="14.4" x14ac:dyDescent="0.3">
      <c r="A57" s="74"/>
      <c r="B57" s="13">
        <v>15</v>
      </c>
      <c r="C57" s="14" t="s">
        <v>97</v>
      </c>
      <c r="D57" s="104">
        <v>0.83</v>
      </c>
      <c r="E57" s="104">
        <v>0.74</v>
      </c>
      <c r="F57" s="104">
        <v>0.81</v>
      </c>
      <c r="G57" s="104">
        <v>0.8</v>
      </c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96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M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</row>
    <row r="58" spans="1:75" ht="14.4" x14ac:dyDescent="0.3">
      <c r="A58" s="74"/>
      <c r="B58" s="13">
        <v>16</v>
      </c>
      <c r="C58" s="14" t="s">
        <v>8</v>
      </c>
      <c r="D58" s="104">
        <v>0.87</v>
      </c>
      <c r="E58" s="104">
        <v>0.86</v>
      </c>
      <c r="F58" s="104">
        <v>0.87</v>
      </c>
      <c r="G58" s="104">
        <v>0.87</v>
      </c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96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M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</row>
    <row r="59" spans="1:75" ht="14.4" x14ac:dyDescent="0.3">
      <c r="A59" s="74"/>
      <c r="B59" s="13">
        <v>17</v>
      </c>
      <c r="C59" s="14" t="s">
        <v>9</v>
      </c>
      <c r="D59" s="104">
        <v>0.69</v>
      </c>
      <c r="E59" s="104">
        <v>0.51</v>
      </c>
      <c r="F59" s="104">
        <v>0.53</v>
      </c>
      <c r="G59" s="104">
        <v>0.64</v>
      </c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96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M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</row>
    <row r="60" spans="1:75" ht="14.4" x14ac:dyDescent="0.3">
      <c r="A60" s="74"/>
      <c r="B60" s="13">
        <v>18</v>
      </c>
      <c r="C60" s="14" t="s">
        <v>10</v>
      </c>
      <c r="D60" s="104">
        <v>0.56000000000000005</v>
      </c>
      <c r="E60" s="104">
        <v>0.4</v>
      </c>
      <c r="F60" s="104">
        <v>0.38</v>
      </c>
      <c r="G60" s="104">
        <v>0.59</v>
      </c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V60" s="96"/>
      <c r="AM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</row>
    <row r="61" spans="1:75" ht="14.4" x14ac:dyDescent="0.3">
      <c r="A61" s="74"/>
      <c r="B61" s="13">
        <v>19</v>
      </c>
      <c r="C61" s="14" t="s">
        <v>104</v>
      </c>
      <c r="D61" s="104">
        <v>0.72</v>
      </c>
      <c r="E61" s="104">
        <v>0.67</v>
      </c>
      <c r="F61" s="104">
        <v>0.74</v>
      </c>
      <c r="G61" s="104">
        <v>0.72</v>
      </c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V61" s="96"/>
      <c r="AM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</row>
    <row r="62" spans="1:75" ht="14.4" x14ac:dyDescent="0.3">
      <c r="A62" s="74"/>
      <c r="B62" s="13">
        <v>20</v>
      </c>
      <c r="C62" s="14" t="s">
        <v>11</v>
      </c>
      <c r="D62" s="104">
        <v>0.83</v>
      </c>
      <c r="E62" s="104">
        <v>0.89</v>
      </c>
      <c r="F62" s="104">
        <v>0.71</v>
      </c>
      <c r="G62" s="104">
        <v>0.79</v>
      </c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V62" s="96"/>
      <c r="AM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</row>
    <row r="63" spans="1:75" ht="14.4" x14ac:dyDescent="0.3">
      <c r="A63" s="74"/>
      <c r="B63" s="13">
        <v>21</v>
      </c>
      <c r="C63" s="14" t="s">
        <v>12</v>
      </c>
      <c r="D63" s="104">
        <v>0.72</v>
      </c>
      <c r="E63" s="104">
        <v>0.56000000000000005</v>
      </c>
      <c r="F63" s="104">
        <v>0.63</v>
      </c>
      <c r="G63" s="104">
        <v>0.48</v>
      </c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V63" s="96"/>
      <c r="AM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</row>
    <row r="64" spans="1:75" ht="14.4" x14ac:dyDescent="0.3">
      <c r="A64" s="74"/>
      <c r="B64" s="13">
        <v>22</v>
      </c>
      <c r="C64" s="14" t="s">
        <v>13</v>
      </c>
      <c r="D64" s="104">
        <v>0.61</v>
      </c>
      <c r="E64" s="104">
        <v>0.28000000000000003</v>
      </c>
      <c r="F64" s="104">
        <v>0.43</v>
      </c>
      <c r="G64" s="104">
        <v>0.46</v>
      </c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V64" s="96"/>
      <c r="AM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</row>
    <row r="65" spans="1:75" ht="14.4" x14ac:dyDescent="0.3">
      <c r="A65" s="74"/>
      <c r="B65" s="13">
        <v>23</v>
      </c>
      <c r="C65" s="14" t="s">
        <v>14</v>
      </c>
      <c r="D65" s="104">
        <v>0.53</v>
      </c>
      <c r="E65" s="104">
        <v>0.47</v>
      </c>
      <c r="F65" s="104">
        <v>0.33</v>
      </c>
      <c r="G65" s="104">
        <v>0.38</v>
      </c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V65" s="96"/>
      <c r="AM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</row>
    <row r="66" spans="1:75" ht="14.4" x14ac:dyDescent="0.3">
      <c r="A66" s="74"/>
      <c r="B66" s="13">
        <v>24</v>
      </c>
      <c r="C66" s="14" t="s">
        <v>15</v>
      </c>
      <c r="D66" s="104">
        <v>0.45</v>
      </c>
      <c r="E66" s="104">
        <v>0.22</v>
      </c>
      <c r="F66" s="104">
        <v>0.36</v>
      </c>
      <c r="G66" s="104">
        <v>0.32</v>
      </c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V66" s="96"/>
      <c r="AM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</row>
    <row r="67" spans="1:75" ht="14.4" x14ac:dyDescent="0.3">
      <c r="A67" s="74"/>
      <c r="B67" s="13">
        <v>25</v>
      </c>
      <c r="C67" s="14" t="s">
        <v>16</v>
      </c>
      <c r="D67" s="104">
        <v>0.56000000000000005</v>
      </c>
      <c r="E67" s="104">
        <v>0.55000000000000004</v>
      </c>
      <c r="F67" s="104">
        <v>0.48</v>
      </c>
      <c r="G67" s="104">
        <v>0.47</v>
      </c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V67" s="96"/>
      <c r="AM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</row>
    <row r="68" spans="1:75" ht="14.4" x14ac:dyDescent="0.3">
      <c r="A68" s="74"/>
      <c r="B68" s="13">
        <v>26</v>
      </c>
      <c r="C68" s="14" t="s">
        <v>98</v>
      </c>
      <c r="D68" s="104">
        <v>0.85</v>
      </c>
      <c r="E68" s="104">
        <v>0.83</v>
      </c>
      <c r="F68" s="104">
        <v>0.77</v>
      </c>
      <c r="G68" s="104">
        <v>0.73</v>
      </c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AM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</row>
    <row r="69" spans="1:75" ht="14.4" x14ac:dyDescent="0.3">
      <c r="A69" s="74"/>
      <c r="B69" s="13">
        <v>27</v>
      </c>
      <c r="C69" s="14" t="s">
        <v>17</v>
      </c>
      <c r="D69" s="104">
        <v>0.71</v>
      </c>
      <c r="E69" s="104">
        <v>0.66</v>
      </c>
      <c r="F69" s="104">
        <v>0.56000000000000005</v>
      </c>
      <c r="G69" s="104">
        <v>0.6</v>
      </c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AM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</row>
    <row r="70" spans="1:75" ht="14.4" x14ac:dyDescent="0.3">
      <c r="A70" s="74"/>
      <c r="B70" s="13">
        <v>28</v>
      </c>
      <c r="C70" s="14" t="s">
        <v>18</v>
      </c>
      <c r="D70" s="104">
        <v>0.92</v>
      </c>
      <c r="E70" s="104">
        <v>0.93</v>
      </c>
      <c r="F70" s="104">
        <v>0.82</v>
      </c>
      <c r="G70" s="104">
        <v>0.88</v>
      </c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AM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</row>
    <row r="71" spans="1:75" ht="14.4" x14ac:dyDescent="0.3">
      <c r="A71" s="74"/>
      <c r="B71" s="13">
        <v>29</v>
      </c>
      <c r="C71" s="14" t="s">
        <v>19</v>
      </c>
      <c r="D71" s="104">
        <v>0.66</v>
      </c>
      <c r="E71" s="104">
        <v>0.66</v>
      </c>
      <c r="F71" s="104">
        <v>0.71</v>
      </c>
      <c r="G71" s="104">
        <v>0.71</v>
      </c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AM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</row>
    <row r="72" spans="1:75" ht="14.4" x14ac:dyDescent="0.3">
      <c r="A72" s="74"/>
      <c r="B72" s="13">
        <v>30</v>
      </c>
      <c r="C72" s="14" t="s">
        <v>20</v>
      </c>
      <c r="D72" s="104">
        <v>0.41</v>
      </c>
      <c r="E72" s="104">
        <v>0.36</v>
      </c>
      <c r="F72" s="104">
        <v>0.41</v>
      </c>
      <c r="G72" s="104">
        <v>0.31</v>
      </c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AM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</row>
    <row r="73" spans="1:75" ht="14.4" x14ac:dyDescent="0.3">
      <c r="A73" s="74"/>
      <c r="B73" s="13">
        <v>31</v>
      </c>
      <c r="C73" s="14" t="s">
        <v>21</v>
      </c>
      <c r="D73" s="104">
        <v>0.48</v>
      </c>
      <c r="E73" s="104">
        <v>0.38</v>
      </c>
      <c r="F73" s="104">
        <v>0.43</v>
      </c>
      <c r="G73" s="104">
        <v>0.46</v>
      </c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AM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</row>
    <row r="74" spans="1:75" ht="14.4" x14ac:dyDescent="0.3">
      <c r="A74" s="74"/>
      <c r="B74" s="13">
        <v>32</v>
      </c>
      <c r="C74" s="14" t="s">
        <v>22</v>
      </c>
      <c r="D74" s="104">
        <v>0.33</v>
      </c>
      <c r="E74" s="104">
        <v>0.2</v>
      </c>
      <c r="F74" s="104">
        <v>0.3</v>
      </c>
      <c r="G74" s="104">
        <v>0.38</v>
      </c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AM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</row>
    <row r="75" spans="1:75" ht="14.4" x14ac:dyDescent="0.3">
      <c r="A75" s="74"/>
      <c r="B75" s="13">
        <v>33</v>
      </c>
      <c r="C75" s="14" t="s">
        <v>23</v>
      </c>
      <c r="D75" s="104">
        <v>0.26</v>
      </c>
      <c r="E75" s="104">
        <v>0.2</v>
      </c>
      <c r="F75" s="104">
        <v>0.27</v>
      </c>
      <c r="G75" s="104">
        <v>0.23</v>
      </c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AM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</row>
    <row r="76" spans="1:75" ht="14.4" x14ac:dyDescent="0.3">
      <c r="A76" s="74"/>
      <c r="B76" s="13">
        <v>34</v>
      </c>
      <c r="C76" s="14" t="s">
        <v>133</v>
      </c>
      <c r="D76" s="104">
        <v>0.7</v>
      </c>
      <c r="E76" s="104">
        <v>0.44</v>
      </c>
      <c r="F76" s="104">
        <v>0.63</v>
      </c>
      <c r="G76" s="104">
        <v>0.56000000000000005</v>
      </c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AM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</row>
    <row r="77" spans="1:75" ht="14.4" x14ac:dyDescent="0.3">
      <c r="A77" s="74"/>
      <c r="B77" s="13">
        <v>35</v>
      </c>
      <c r="C77" s="14" t="s">
        <v>99</v>
      </c>
      <c r="D77" s="104">
        <v>0.87</v>
      </c>
      <c r="E77" s="104">
        <v>0.9</v>
      </c>
      <c r="F77" s="104">
        <v>0.82</v>
      </c>
      <c r="G77" s="104">
        <v>0.88</v>
      </c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AM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</row>
    <row r="78" spans="1:75" ht="14.4" x14ac:dyDescent="0.3">
      <c r="A78" s="74"/>
      <c r="B78" s="13">
        <v>36</v>
      </c>
      <c r="C78" s="14" t="s">
        <v>24</v>
      </c>
      <c r="D78" s="104">
        <v>0.92</v>
      </c>
      <c r="E78" s="104">
        <v>0.94</v>
      </c>
      <c r="F78" s="104">
        <v>0.74</v>
      </c>
      <c r="G78" s="104">
        <v>0.83</v>
      </c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AM78" s="74"/>
      <c r="BE78" s="74"/>
      <c r="BF78" s="74"/>
      <c r="BG78" s="74"/>
      <c r="BH78" s="74"/>
      <c r="BI78" s="74"/>
      <c r="BJ78" s="74"/>
      <c r="BK78" s="74"/>
      <c r="BL78" s="74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</row>
    <row r="79" spans="1:75" ht="14.4" x14ac:dyDescent="0.3">
      <c r="A79" s="74"/>
      <c r="B79" s="13">
        <v>37</v>
      </c>
      <c r="C79" s="14" t="s">
        <v>25</v>
      </c>
      <c r="D79" s="104">
        <v>0.67</v>
      </c>
      <c r="E79" s="104">
        <v>0.41</v>
      </c>
      <c r="F79" s="104">
        <v>0.49</v>
      </c>
      <c r="G79" s="104">
        <v>0.55000000000000004</v>
      </c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AM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</row>
    <row r="80" spans="1:75" ht="14.4" x14ac:dyDescent="0.3">
      <c r="A80" s="74"/>
      <c r="B80" s="13">
        <v>38</v>
      </c>
      <c r="C80" s="14" t="s">
        <v>105</v>
      </c>
      <c r="D80" s="104">
        <v>0.77</v>
      </c>
      <c r="E80" s="104">
        <v>0.7</v>
      </c>
      <c r="F80" s="104">
        <v>0.75</v>
      </c>
      <c r="G80" s="104">
        <v>0.68</v>
      </c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AM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</row>
    <row r="81" spans="1:75" ht="14.4" x14ac:dyDescent="0.3">
      <c r="A81" s="74"/>
      <c r="B81" s="13">
        <v>39</v>
      </c>
      <c r="C81" s="14" t="s">
        <v>26</v>
      </c>
      <c r="D81" s="104">
        <v>0.85</v>
      </c>
      <c r="E81" s="104">
        <v>0.8</v>
      </c>
      <c r="F81" s="104">
        <v>0.73</v>
      </c>
      <c r="G81" s="104">
        <v>0.75</v>
      </c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AM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</row>
    <row r="82" spans="1:75" ht="14.4" x14ac:dyDescent="0.3">
      <c r="A82" s="74"/>
      <c r="B82" s="13">
        <v>40</v>
      </c>
      <c r="C82" s="14" t="s">
        <v>27</v>
      </c>
      <c r="D82" s="104">
        <v>0.7</v>
      </c>
      <c r="E82" s="104">
        <v>0.47</v>
      </c>
      <c r="F82" s="104">
        <v>0.45</v>
      </c>
      <c r="G82" s="104">
        <v>0.46</v>
      </c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AM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</row>
    <row r="83" spans="1:75" ht="14.4" x14ac:dyDescent="0.3">
      <c r="A83" s="74"/>
      <c r="B83" s="13">
        <v>41</v>
      </c>
      <c r="C83" s="14" t="s">
        <v>28</v>
      </c>
      <c r="D83" s="104">
        <v>0.48</v>
      </c>
      <c r="E83" s="104">
        <v>0.24</v>
      </c>
      <c r="F83" s="104">
        <v>0.4</v>
      </c>
      <c r="G83" s="104">
        <v>0.38</v>
      </c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AM83" s="74"/>
      <c r="BE83" s="74"/>
      <c r="BF83" s="74"/>
      <c r="BG83" s="74"/>
      <c r="BH83" s="74"/>
      <c r="BI83" s="74"/>
      <c r="BJ83" s="74"/>
      <c r="BK83" s="74"/>
      <c r="BL83" s="74"/>
      <c r="BM83" s="74"/>
      <c r="BN83" s="74"/>
      <c r="BO83" s="74"/>
      <c r="BP83" s="74"/>
      <c r="BQ83" s="74"/>
      <c r="BR83" s="74"/>
      <c r="BS83" s="74"/>
      <c r="BT83" s="74"/>
      <c r="BU83" s="74"/>
      <c r="BV83" s="74"/>
      <c r="BW83" s="74"/>
    </row>
    <row r="84" spans="1:75" ht="14.4" x14ac:dyDescent="0.3">
      <c r="A84" s="74"/>
      <c r="B84" s="13">
        <v>42</v>
      </c>
      <c r="C84" s="14" t="s">
        <v>100</v>
      </c>
      <c r="D84" s="104">
        <v>0.85</v>
      </c>
      <c r="E84" s="104">
        <v>0.79</v>
      </c>
      <c r="F84" s="104">
        <v>0.77</v>
      </c>
      <c r="G84" s="104">
        <v>0.85</v>
      </c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AM84" s="74"/>
      <c r="BE84" s="74"/>
      <c r="BF84" s="74"/>
      <c r="BG84" s="74"/>
      <c r="BH84" s="74"/>
      <c r="BI84" s="74"/>
      <c r="BJ84" s="74"/>
      <c r="BK84" s="74"/>
      <c r="BL84" s="74"/>
      <c r="BM84" s="74"/>
      <c r="BN84" s="74"/>
      <c r="BO84" s="74"/>
      <c r="BP84" s="74"/>
      <c r="BQ84" s="74"/>
      <c r="BR84" s="74"/>
      <c r="BS84" s="74"/>
      <c r="BT84" s="74"/>
      <c r="BU84" s="74"/>
      <c r="BV84" s="74"/>
      <c r="BW84" s="74"/>
    </row>
    <row r="85" spans="1:75" ht="14.4" x14ac:dyDescent="0.3">
      <c r="A85" s="74"/>
      <c r="B85" s="13">
        <v>43</v>
      </c>
      <c r="C85" s="14" t="s">
        <v>29</v>
      </c>
      <c r="D85" s="104">
        <v>0.79</v>
      </c>
      <c r="E85" s="104">
        <v>0.62</v>
      </c>
      <c r="F85" s="104">
        <v>0.68</v>
      </c>
      <c r="G85" s="104">
        <v>0.65</v>
      </c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AM85" s="74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74"/>
      <c r="BR85" s="74"/>
      <c r="BS85" s="74"/>
      <c r="BT85" s="74"/>
      <c r="BU85" s="74"/>
      <c r="BV85" s="74"/>
      <c r="BW85" s="74"/>
    </row>
    <row r="86" spans="1:75" ht="14.4" x14ac:dyDescent="0.3">
      <c r="A86" s="74"/>
      <c r="B86" s="13">
        <v>44</v>
      </c>
      <c r="C86" s="14" t="s">
        <v>30</v>
      </c>
      <c r="D86" s="104">
        <v>0.74</v>
      </c>
      <c r="E86" s="104">
        <v>0.51</v>
      </c>
      <c r="F86" s="104">
        <v>0.62</v>
      </c>
      <c r="G86" s="104">
        <v>0.6</v>
      </c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AM86" s="74"/>
      <c r="BE86" s="74"/>
      <c r="BF86" s="74"/>
      <c r="BG86" s="74"/>
      <c r="BH86" s="74"/>
      <c r="BI86" s="74"/>
      <c r="BJ86" s="74"/>
      <c r="BK86" s="74"/>
      <c r="BL86" s="74"/>
      <c r="BM86" s="74"/>
      <c r="BN86" s="74"/>
      <c r="BO86" s="74"/>
      <c r="BP86" s="74"/>
      <c r="BQ86" s="74"/>
      <c r="BR86" s="74"/>
      <c r="BS86" s="74"/>
      <c r="BT86" s="74"/>
      <c r="BU86" s="74"/>
      <c r="BV86" s="74"/>
      <c r="BW86" s="74"/>
    </row>
    <row r="87" spans="1:75" ht="14.4" x14ac:dyDescent="0.3">
      <c r="A87" s="74"/>
      <c r="B87" s="13">
        <v>45</v>
      </c>
      <c r="C87" s="14" t="s">
        <v>31</v>
      </c>
      <c r="D87" s="104">
        <v>0.87</v>
      </c>
      <c r="E87" s="104">
        <v>0.7</v>
      </c>
      <c r="F87" s="104">
        <v>0.75</v>
      </c>
      <c r="G87" s="104">
        <v>0.83</v>
      </c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AM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</row>
    <row r="88" spans="1:75" ht="14.4" x14ac:dyDescent="0.3">
      <c r="A88" s="74"/>
      <c r="B88" s="13">
        <v>46</v>
      </c>
      <c r="C88" s="14" t="s">
        <v>32</v>
      </c>
      <c r="D88" s="104">
        <v>0.62</v>
      </c>
      <c r="E88" s="104">
        <v>0.43</v>
      </c>
      <c r="F88" s="104">
        <v>0.55000000000000004</v>
      </c>
      <c r="G88" s="104">
        <v>0.6</v>
      </c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AM88" s="74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  <c r="BQ88" s="74"/>
      <c r="BR88" s="74"/>
      <c r="BS88" s="74"/>
      <c r="BT88" s="74"/>
      <c r="BU88" s="74"/>
      <c r="BV88" s="74"/>
      <c r="BW88" s="74"/>
    </row>
    <row r="89" spans="1:75" ht="14.4" x14ac:dyDescent="0.3">
      <c r="A89" s="74"/>
      <c r="B89" s="13">
        <v>47</v>
      </c>
      <c r="C89" s="14" t="s">
        <v>33</v>
      </c>
      <c r="D89" s="104">
        <v>0.83</v>
      </c>
      <c r="E89" s="104">
        <v>0.53</v>
      </c>
      <c r="F89" s="104">
        <v>0.65</v>
      </c>
      <c r="G89" s="104">
        <v>0.67</v>
      </c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AM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74"/>
      <c r="BR89" s="74"/>
      <c r="BS89" s="74"/>
      <c r="BT89" s="74"/>
      <c r="BU89" s="74"/>
      <c r="BV89" s="74"/>
      <c r="BW89" s="74"/>
    </row>
    <row r="90" spans="1:75" ht="14.4" x14ac:dyDescent="0.3">
      <c r="A90" s="74"/>
      <c r="B90" s="13">
        <v>48</v>
      </c>
      <c r="C90" s="14" t="s">
        <v>34</v>
      </c>
      <c r="D90" s="104">
        <v>0.83</v>
      </c>
      <c r="E90" s="104">
        <v>0.73</v>
      </c>
      <c r="F90" s="104">
        <v>0.73</v>
      </c>
      <c r="G90" s="104">
        <v>0.73</v>
      </c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AM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</row>
    <row r="91" spans="1:75" ht="14.4" x14ac:dyDescent="0.3">
      <c r="A91" s="74"/>
      <c r="B91" s="13">
        <v>49</v>
      </c>
      <c r="C91" s="14" t="s">
        <v>91</v>
      </c>
      <c r="D91" s="104">
        <v>0.83</v>
      </c>
      <c r="E91" s="104">
        <v>0.69</v>
      </c>
      <c r="F91" s="104">
        <v>0.8</v>
      </c>
      <c r="G91" s="104">
        <v>0.84</v>
      </c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AM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</row>
    <row r="92" spans="1:75" ht="14.4" x14ac:dyDescent="0.3">
      <c r="A92" s="74"/>
      <c r="B92" s="13">
        <v>50</v>
      </c>
      <c r="C92" s="14" t="s">
        <v>35</v>
      </c>
      <c r="D92" s="104">
        <v>0.81</v>
      </c>
      <c r="E92" s="104">
        <v>0.81</v>
      </c>
      <c r="F92" s="104">
        <v>0.85</v>
      </c>
      <c r="G92" s="104">
        <v>0.88</v>
      </c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AM92" s="74"/>
      <c r="BE92" s="74"/>
      <c r="BF92" s="74"/>
      <c r="BG92" s="74"/>
      <c r="BH92" s="74"/>
      <c r="BI92" s="74"/>
      <c r="BJ92" s="74"/>
      <c r="BK92" s="74"/>
      <c r="BL92" s="74"/>
      <c r="BM92" s="74"/>
      <c r="BN92" s="74"/>
      <c r="BO92" s="74"/>
      <c r="BP92" s="74"/>
      <c r="BQ92" s="74"/>
      <c r="BR92" s="74"/>
      <c r="BS92" s="74"/>
      <c r="BT92" s="74"/>
      <c r="BU92" s="74"/>
      <c r="BV92" s="74"/>
      <c r="BW92" s="74"/>
    </row>
    <row r="93" spans="1:75" ht="14.4" x14ac:dyDescent="0.3">
      <c r="A93" s="74"/>
      <c r="B93" s="13">
        <v>51</v>
      </c>
      <c r="C93" s="14" t="s">
        <v>36</v>
      </c>
      <c r="D93" s="104">
        <v>0.77</v>
      </c>
      <c r="E93" s="104">
        <v>0.54</v>
      </c>
      <c r="F93" s="104">
        <v>0.67</v>
      </c>
      <c r="G93" s="104">
        <v>0.61</v>
      </c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AM93" s="74"/>
      <c r="BE93" s="74"/>
      <c r="BF93" s="74"/>
      <c r="BG93" s="74"/>
      <c r="BH93" s="74"/>
      <c r="BI93" s="74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74"/>
      <c r="BU93" s="74"/>
      <c r="BV93" s="74"/>
      <c r="BW93" s="74"/>
    </row>
    <row r="94" spans="1:75" ht="14.4" x14ac:dyDescent="0.3">
      <c r="A94" s="74"/>
      <c r="B94" s="13">
        <v>52</v>
      </c>
      <c r="C94" s="14" t="s">
        <v>37</v>
      </c>
      <c r="D94" s="104">
        <v>0.79</v>
      </c>
      <c r="E94" s="104">
        <v>0.6</v>
      </c>
      <c r="F94" s="104">
        <v>0.66</v>
      </c>
      <c r="G94" s="104">
        <v>0.65</v>
      </c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AM94" s="74"/>
      <c r="BE94" s="74"/>
      <c r="BF94" s="74"/>
      <c r="BG94" s="74"/>
      <c r="BH94" s="74"/>
      <c r="BI94" s="74"/>
      <c r="BJ94" s="74"/>
      <c r="BK94" s="74"/>
      <c r="BL94" s="74"/>
      <c r="BM94" s="74"/>
      <c r="BN94" s="74"/>
      <c r="BO94" s="74"/>
      <c r="BP94" s="74"/>
      <c r="BQ94" s="74"/>
      <c r="BR94" s="74"/>
      <c r="BS94" s="74"/>
      <c r="BT94" s="74"/>
      <c r="BU94" s="74"/>
      <c r="BV94" s="74"/>
      <c r="BW94" s="74"/>
    </row>
    <row r="95" spans="1:75" ht="14.4" x14ac:dyDescent="0.3">
      <c r="A95" s="74"/>
      <c r="B95" s="13">
        <v>53</v>
      </c>
      <c r="C95" s="14" t="s">
        <v>38</v>
      </c>
      <c r="D95" s="104">
        <v>0.43</v>
      </c>
      <c r="E95" s="104">
        <v>0.2</v>
      </c>
      <c r="F95" s="104">
        <v>0.25</v>
      </c>
      <c r="G95" s="104">
        <v>0.2</v>
      </c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AM95" s="74"/>
      <c r="BE95" s="74"/>
      <c r="BF95" s="74"/>
      <c r="BG95" s="74"/>
      <c r="BH95" s="74"/>
      <c r="BI95" s="74"/>
      <c r="BJ95" s="74"/>
      <c r="BK95" s="74"/>
      <c r="BL95" s="74"/>
      <c r="BM95" s="74"/>
      <c r="BN95" s="74"/>
      <c r="BO95" s="74"/>
      <c r="BP95" s="74"/>
      <c r="BQ95" s="74"/>
      <c r="BR95" s="74"/>
      <c r="BS95" s="74"/>
      <c r="BT95" s="74"/>
      <c r="BU95" s="74"/>
      <c r="BV95" s="74"/>
      <c r="BW95" s="74"/>
    </row>
    <row r="96" spans="1:75" ht="14.4" x14ac:dyDescent="0.3">
      <c r="A96" s="74"/>
      <c r="B96" s="13">
        <v>54</v>
      </c>
      <c r="C96" s="14" t="s">
        <v>39</v>
      </c>
      <c r="D96" s="104">
        <v>0.54</v>
      </c>
      <c r="E96" s="104">
        <v>0.33</v>
      </c>
      <c r="F96" s="104">
        <v>0.39</v>
      </c>
      <c r="G96" s="104">
        <v>0.39</v>
      </c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AM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</row>
    <row r="97" spans="1:75" ht="14.4" x14ac:dyDescent="0.3">
      <c r="A97" s="74"/>
      <c r="B97" s="13">
        <v>55</v>
      </c>
      <c r="C97" s="14" t="s">
        <v>40</v>
      </c>
      <c r="D97" s="104">
        <v>0.6</v>
      </c>
      <c r="E97" s="104">
        <v>0.47</v>
      </c>
      <c r="F97" s="104">
        <v>0.52</v>
      </c>
      <c r="G97" s="104">
        <v>0.56999999999999995</v>
      </c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AM97" s="74"/>
      <c r="BE97" s="74"/>
      <c r="BF97" s="74"/>
      <c r="BG97" s="74"/>
      <c r="BH97" s="74"/>
      <c r="BI97" s="74"/>
      <c r="BJ97" s="74"/>
      <c r="BK97" s="74"/>
      <c r="BL97" s="74"/>
      <c r="BM97" s="74"/>
      <c r="BN97" s="74"/>
      <c r="BO97" s="74"/>
      <c r="BP97" s="74"/>
      <c r="BQ97" s="74"/>
      <c r="BR97" s="74"/>
      <c r="BS97" s="74"/>
      <c r="BT97" s="74"/>
      <c r="BU97" s="74"/>
      <c r="BV97" s="74"/>
      <c r="BW97" s="74"/>
    </row>
    <row r="98" spans="1:75" ht="14.4" x14ac:dyDescent="0.3">
      <c r="A98" s="74"/>
      <c r="B98" s="13">
        <v>56</v>
      </c>
      <c r="C98" s="14" t="s">
        <v>41</v>
      </c>
      <c r="D98" s="104">
        <v>0.55000000000000004</v>
      </c>
      <c r="E98" s="104">
        <v>0.4</v>
      </c>
      <c r="F98" s="104">
        <v>0.43</v>
      </c>
      <c r="G98" s="104">
        <v>0.42</v>
      </c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AM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</row>
    <row r="99" spans="1:75" ht="14.4" x14ac:dyDescent="0.3">
      <c r="A99" s="74"/>
      <c r="B99" s="13">
        <v>57</v>
      </c>
      <c r="C99" s="14" t="s">
        <v>42</v>
      </c>
      <c r="D99" s="104">
        <v>0.46</v>
      </c>
      <c r="E99" s="104">
        <v>0.31</v>
      </c>
      <c r="F99" s="104">
        <v>0.36</v>
      </c>
      <c r="G99" s="104">
        <v>0.34</v>
      </c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AM99" s="74"/>
      <c r="BE99" s="74"/>
      <c r="BF99" s="74"/>
      <c r="BG99" s="74"/>
      <c r="BH99" s="74"/>
      <c r="BI99" s="74"/>
      <c r="BJ99" s="74"/>
      <c r="BK99" s="74"/>
      <c r="BL99" s="74"/>
      <c r="BM99" s="74"/>
      <c r="BN99" s="74"/>
      <c r="BO99" s="74"/>
      <c r="BP99" s="74"/>
      <c r="BQ99" s="74"/>
      <c r="BR99" s="74"/>
      <c r="BS99" s="74"/>
      <c r="BT99" s="74"/>
      <c r="BU99" s="74"/>
      <c r="BV99" s="74"/>
      <c r="BW99" s="74"/>
    </row>
    <row r="100" spans="1:75" ht="14.4" x14ac:dyDescent="0.3">
      <c r="A100" s="74"/>
      <c r="B100" s="13">
        <v>58</v>
      </c>
      <c r="C100" s="14" t="s">
        <v>106</v>
      </c>
      <c r="D100" s="104">
        <v>0.43</v>
      </c>
      <c r="E100" s="104">
        <v>0.22</v>
      </c>
      <c r="F100" s="104">
        <v>0.42</v>
      </c>
      <c r="G100" s="104">
        <v>0.33</v>
      </c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AM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</row>
    <row r="101" spans="1:75" ht="14.4" x14ac:dyDescent="0.3">
      <c r="A101" s="74"/>
      <c r="B101" s="13">
        <v>59</v>
      </c>
      <c r="C101" s="14" t="s">
        <v>43</v>
      </c>
      <c r="D101" s="104">
        <v>0.42</v>
      </c>
      <c r="E101" s="104">
        <v>0.31</v>
      </c>
      <c r="F101" s="104">
        <v>0.45</v>
      </c>
      <c r="G101" s="104">
        <v>0.4</v>
      </c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AM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</row>
    <row r="102" spans="1:75" ht="14.4" x14ac:dyDescent="0.3">
      <c r="A102" s="74"/>
      <c r="B102" s="13">
        <v>60</v>
      </c>
      <c r="C102" s="14" t="s">
        <v>44</v>
      </c>
      <c r="D102" s="104">
        <v>0.63</v>
      </c>
      <c r="E102" s="104">
        <v>0.38</v>
      </c>
      <c r="F102" s="104">
        <v>0.4</v>
      </c>
      <c r="G102" s="104">
        <v>0.4</v>
      </c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AM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</row>
    <row r="103" spans="1:75" ht="14.4" x14ac:dyDescent="0.3">
      <c r="A103" s="74"/>
      <c r="B103" s="13">
        <v>61</v>
      </c>
      <c r="C103" s="14" t="s">
        <v>101</v>
      </c>
      <c r="D103" s="104">
        <v>0.54</v>
      </c>
      <c r="E103" s="104">
        <v>0.27</v>
      </c>
      <c r="F103" s="104">
        <v>0.33</v>
      </c>
      <c r="G103" s="104">
        <v>0.31</v>
      </c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AM103" s="74"/>
      <c r="BE103" s="74"/>
      <c r="BF103" s="74"/>
      <c r="BG103" s="74"/>
      <c r="BH103" s="74"/>
      <c r="BI103" s="74"/>
      <c r="BJ103" s="74"/>
      <c r="BK103" s="74"/>
      <c r="BL103" s="74"/>
      <c r="BM103" s="74"/>
      <c r="BN103" s="74"/>
      <c r="BO103" s="74"/>
      <c r="BP103" s="74"/>
      <c r="BQ103" s="74"/>
      <c r="BR103" s="74"/>
      <c r="BS103" s="74"/>
      <c r="BT103" s="74"/>
      <c r="BU103" s="74"/>
      <c r="BV103" s="74"/>
      <c r="BW103" s="74"/>
    </row>
    <row r="104" spans="1:75" ht="14.4" x14ac:dyDescent="0.3">
      <c r="A104" s="74"/>
      <c r="B104" s="13">
        <v>62</v>
      </c>
      <c r="C104" s="14" t="s">
        <v>45</v>
      </c>
      <c r="D104" s="104">
        <v>0.54</v>
      </c>
      <c r="E104" s="104">
        <v>0.6</v>
      </c>
      <c r="F104" s="104">
        <v>0.53</v>
      </c>
      <c r="G104" s="104">
        <v>0.51</v>
      </c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AM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</row>
    <row r="105" spans="1:75" ht="14.4" x14ac:dyDescent="0.3">
      <c r="A105" s="74"/>
      <c r="B105" s="13">
        <v>63</v>
      </c>
      <c r="C105" s="14" t="s">
        <v>46</v>
      </c>
      <c r="D105" s="104">
        <v>0.54</v>
      </c>
      <c r="E105" s="104">
        <v>0.47</v>
      </c>
      <c r="F105" s="104">
        <v>0.45</v>
      </c>
      <c r="G105" s="104">
        <v>0.41</v>
      </c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AM105" s="74"/>
      <c r="BE105" s="74"/>
      <c r="BF105" s="74"/>
      <c r="BG105" s="74"/>
      <c r="BH105" s="74"/>
      <c r="BI105" s="74"/>
      <c r="BJ105" s="74"/>
      <c r="BK105" s="74"/>
      <c r="BL105" s="74"/>
      <c r="BM105" s="74"/>
      <c r="BN105" s="74"/>
      <c r="BO105" s="74"/>
      <c r="BP105" s="74"/>
      <c r="BQ105" s="74"/>
      <c r="BR105" s="74"/>
      <c r="BS105" s="74"/>
      <c r="BT105" s="74"/>
      <c r="BU105" s="74"/>
      <c r="BV105" s="74"/>
      <c r="BW105" s="74"/>
    </row>
    <row r="106" spans="1:75" ht="14.4" x14ac:dyDescent="0.3">
      <c r="A106" s="74"/>
      <c r="B106" s="13">
        <v>64</v>
      </c>
      <c r="C106" s="14" t="s">
        <v>47</v>
      </c>
      <c r="D106" s="104">
        <v>0.5</v>
      </c>
      <c r="E106" s="104">
        <v>0.38</v>
      </c>
      <c r="F106" s="104">
        <v>0.43</v>
      </c>
      <c r="G106" s="104">
        <v>0.41</v>
      </c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AM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</row>
    <row r="107" spans="1:75" ht="14.4" x14ac:dyDescent="0.3">
      <c r="A107" s="74"/>
      <c r="B107" s="13">
        <v>65</v>
      </c>
      <c r="C107" s="14" t="s">
        <v>48</v>
      </c>
      <c r="D107" s="104">
        <v>0.62</v>
      </c>
      <c r="E107" s="104">
        <v>0.57999999999999996</v>
      </c>
      <c r="F107" s="104">
        <v>0.41</v>
      </c>
      <c r="G107" s="104">
        <v>0.48</v>
      </c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AM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</row>
    <row r="108" spans="1:75" ht="14.4" x14ac:dyDescent="0.3">
      <c r="A108" s="74"/>
      <c r="B108" s="13">
        <v>66</v>
      </c>
      <c r="C108" s="14" t="s">
        <v>49</v>
      </c>
      <c r="D108" s="104">
        <v>0.46</v>
      </c>
      <c r="E108" s="104">
        <v>0.27</v>
      </c>
      <c r="F108" s="104">
        <v>0.37</v>
      </c>
      <c r="G108" s="104">
        <v>0.28999999999999998</v>
      </c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AM108" s="74"/>
      <c r="BE108" s="74"/>
      <c r="BF108" s="74"/>
      <c r="BG108" s="74"/>
      <c r="BH108" s="74"/>
      <c r="BI108" s="74"/>
      <c r="BJ108" s="74"/>
      <c r="BK108" s="74"/>
      <c r="BL108" s="74"/>
      <c r="BM108" s="74"/>
      <c r="BN108" s="74"/>
      <c r="BO108" s="74"/>
      <c r="BP108" s="74"/>
      <c r="BQ108" s="74"/>
      <c r="BR108" s="74"/>
      <c r="BS108" s="74"/>
      <c r="BT108" s="74"/>
      <c r="BU108" s="74"/>
      <c r="BV108" s="74"/>
      <c r="BW108" s="74"/>
    </row>
    <row r="109" spans="1:75" ht="14.4" x14ac:dyDescent="0.3">
      <c r="A109" s="74"/>
      <c r="B109" s="13">
        <v>67</v>
      </c>
      <c r="C109" s="14" t="s">
        <v>50</v>
      </c>
      <c r="D109" s="104">
        <v>0.27</v>
      </c>
      <c r="E109" s="104">
        <v>0.27</v>
      </c>
      <c r="F109" s="104">
        <v>0.24</v>
      </c>
      <c r="G109" s="104">
        <v>0.27</v>
      </c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AM109" s="74"/>
      <c r="BE109" s="74"/>
      <c r="BF109" s="74"/>
      <c r="BG109" s="74"/>
      <c r="BH109" s="74"/>
      <c r="BI109" s="74"/>
      <c r="BJ109" s="74"/>
      <c r="BK109" s="74"/>
      <c r="BL109" s="74"/>
      <c r="BM109" s="74"/>
      <c r="BN109" s="74"/>
      <c r="BO109" s="74"/>
      <c r="BP109" s="74"/>
      <c r="BQ109" s="74"/>
      <c r="BR109" s="74"/>
      <c r="BS109" s="74"/>
      <c r="BT109" s="74"/>
      <c r="BU109" s="74"/>
      <c r="BV109" s="74"/>
      <c r="BW109" s="74"/>
    </row>
    <row r="110" spans="1:75" ht="14.4" x14ac:dyDescent="0.3">
      <c r="A110" s="74"/>
      <c r="B110" s="13">
        <v>68</v>
      </c>
      <c r="C110" s="14" t="s">
        <v>51</v>
      </c>
      <c r="D110" s="104">
        <v>0.5</v>
      </c>
      <c r="E110" s="104">
        <v>0.48</v>
      </c>
      <c r="F110" s="104">
        <v>0.4</v>
      </c>
      <c r="G110" s="104">
        <v>0.5</v>
      </c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AM110" s="74"/>
      <c r="BE110" s="74"/>
      <c r="BF110" s="74"/>
      <c r="BG110" s="74"/>
      <c r="BH110" s="74"/>
      <c r="BI110" s="74"/>
      <c r="BJ110" s="74"/>
      <c r="BK110" s="74"/>
      <c r="BL110" s="74"/>
      <c r="BM110" s="74"/>
      <c r="BN110" s="74"/>
      <c r="BO110" s="74"/>
      <c r="BP110" s="74"/>
      <c r="BQ110" s="74"/>
      <c r="BR110" s="74"/>
      <c r="BS110" s="74"/>
      <c r="BT110" s="74"/>
      <c r="BU110" s="74"/>
      <c r="BV110" s="74"/>
      <c r="BW110" s="74"/>
    </row>
    <row r="111" spans="1:75" ht="14.4" x14ac:dyDescent="0.3">
      <c r="A111" s="74"/>
      <c r="B111" s="13">
        <v>69</v>
      </c>
      <c r="C111" s="14" t="s">
        <v>52</v>
      </c>
      <c r="D111" s="104">
        <v>0.73</v>
      </c>
      <c r="E111" s="104">
        <v>0.5</v>
      </c>
      <c r="F111" s="104">
        <v>0.53</v>
      </c>
      <c r="G111" s="104">
        <v>0.5</v>
      </c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AM111" s="74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74"/>
      <c r="BR111" s="74"/>
      <c r="BS111" s="74"/>
      <c r="BT111" s="74"/>
      <c r="BU111" s="74"/>
      <c r="BV111" s="74"/>
      <c r="BW111" s="74"/>
    </row>
    <row r="112" spans="1:75" ht="14.4" x14ac:dyDescent="0.3">
      <c r="A112" s="74"/>
      <c r="B112" s="13">
        <v>70</v>
      </c>
      <c r="C112" s="14" t="s">
        <v>53</v>
      </c>
      <c r="D112" s="104">
        <v>0.69</v>
      </c>
      <c r="E112" s="104">
        <v>0.6</v>
      </c>
      <c r="F112" s="104">
        <v>0.65</v>
      </c>
      <c r="G112" s="104">
        <v>0.52</v>
      </c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AM112" s="74"/>
      <c r="BE112" s="74"/>
      <c r="BF112" s="74"/>
      <c r="BG112" s="74"/>
      <c r="BH112" s="74"/>
      <c r="BI112" s="74"/>
      <c r="BJ112" s="74"/>
      <c r="BK112" s="74"/>
      <c r="BL112" s="74"/>
      <c r="BM112" s="74"/>
      <c r="BN112" s="74"/>
      <c r="BO112" s="74"/>
      <c r="BP112" s="74"/>
      <c r="BQ112" s="74"/>
      <c r="BR112" s="74"/>
      <c r="BS112" s="74"/>
      <c r="BT112" s="74"/>
      <c r="BU112" s="74"/>
      <c r="BV112" s="74"/>
      <c r="BW112" s="74"/>
    </row>
    <row r="113" spans="1:75" ht="14.4" x14ac:dyDescent="0.3">
      <c r="A113" s="74"/>
      <c r="B113" s="13">
        <v>71</v>
      </c>
      <c r="C113" s="14" t="s">
        <v>54</v>
      </c>
      <c r="D113" s="104">
        <v>0.61</v>
      </c>
      <c r="E113" s="104">
        <v>0.45</v>
      </c>
      <c r="F113" s="104">
        <v>0.47</v>
      </c>
      <c r="G113" s="104">
        <v>0.43</v>
      </c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AM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</row>
    <row r="114" spans="1:75" ht="14.4" x14ac:dyDescent="0.3">
      <c r="A114" s="74"/>
      <c r="B114" s="13">
        <v>72</v>
      </c>
      <c r="C114" s="14" t="s">
        <v>134</v>
      </c>
      <c r="D114" s="104"/>
      <c r="E114" s="104"/>
      <c r="F114" s="104"/>
      <c r="G114" s="10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AM114" s="74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74"/>
      <c r="BR114" s="74"/>
      <c r="BS114" s="74"/>
      <c r="BT114" s="74"/>
      <c r="BU114" s="74"/>
      <c r="BV114" s="74"/>
      <c r="BW114" s="74"/>
    </row>
    <row r="115" spans="1:75" ht="14.4" x14ac:dyDescent="0.3">
      <c r="A115" s="74"/>
      <c r="B115" s="13">
        <v>73</v>
      </c>
      <c r="C115" s="15" t="s">
        <v>135</v>
      </c>
      <c r="D115" s="104"/>
      <c r="E115" s="104"/>
      <c r="F115" s="104"/>
      <c r="G115" s="10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AM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</row>
    <row r="116" spans="1:75" ht="14.4" x14ac:dyDescent="0.3">
      <c r="A116" s="74"/>
      <c r="B116" s="13">
        <v>74</v>
      </c>
      <c r="C116" s="15" t="s">
        <v>136</v>
      </c>
      <c r="D116" s="104"/>
      <c r="E116" s="104"/>
      <c r="F116" s="104"/>
      <c r="G116" s="10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AM116" s="74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74"/>
      <c r="BR116" s="74"/>
      <c r="BS116" s="74"/>
      <c r="BT116" s="74"/>
      <c r="BU116" s="74"/>
      <c r="BV116" s="74"/>
      <c r="BW116" s="74"/>
    </row>
    <row r="117" spans="1:75" ht="14.4" x14ac:dyDescent="0.3">
      <c r="A117" s="74"/>
      <c r="B117" s="13">
        <v>75</v>
      </c>
      <c r="C117" s="14" t="s">
        <v>137</v>
      </c>
      <c r="D117" s="104"/>
      <c r="E117" s="104"/>
      <c r="F117" s="104"/>
      <c r="G117" s="10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AM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</row>
    <row r="118" spans="1:75" ht="14.4" x14ac:dyDescent="0.3">
      <c r="A118" s="74"/>
      <c r="B118" s="13">
        <v>76</v>
      </c>
      <c r="C118" s="14" t="s">
        <v>138</v>
      </c>
      <c r="D118" s="104"/>
      <c r="E118" s="104"/>
      <c r="F118" s="104"/>
      <c r="G118" s="10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AM118" s="74"/>
      <c r="BE118" s="74"/>
      <c r="BF118" s="74"/>
      <c r="BG118" s="74"/>
      <c r="BH118" s="74"/>
      <c r="BI118" s="74"/>
      <c r="BJ118" s="74"/>
      <c r="BK118" s="74"/>
      <c r="BL118" s="74"/>
      <c r="BM118" s="74"/>
      <c r="BN118" s="74"/>
      <c r="BO118" s="74"/>
      <c r="BP118" s="74"/>
      <c r="BQ118" s="74"/>
      <c r="BR118" s="74"/>
      <c r="BS118" s="74"/>
      <c r="BT118" s="74"/>
      <c r="BU118" s="74"/>
      <c r="BV118" s="74"/>
      <c r="BW118" s="74"/>
    </row>
    <row r="119" spans="1:75" ht="14.4" x14ac:dyDescent="0.3">
      <c r="A119" s="74"/>
      <c r="B119" s="13">
        <v>77</v>
      </c>
      <c r="C119" s="14" t="s">
        <v>139</v>
      </c>
      <c r="D119" s="104"/>
      <c r="E119" s="104"/>
      <c r="F119" s="104"/>
      <c r="G119" s="10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AM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</row>
    <row r="120" spans="1:75" ht="14.4" x14ac:dyDescent="0.3">
      <c r="A120" s="74"/>
      <c r="B120" s="13">
        <v>78</v>
      </c>
      <c r="C120" s="14" t="s">
        <v>140</v>
      </c>
      <c r="D120" s="104"/>
      <c r="E120" s="104"/>
      <c r="F120" s="104"/>
      <c r="G120" s="10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AM120" s="74"/>
      <c r="BE120" s="74"/>
      <c r="BF120" s="74"/>
      <c r="BG120" s="74"/>
      <c r="BH120" s="74"/>
      <c r="BI120" s="74"/>
      <c r="BJ120" s="74"/>
      <c r="BK120" s="74"/>
      <c r="BL120" s="74"/>
      <c r="BM120" s="74"/>
      <c r="BN120" s="74"/>
      <c r="BO120" s="74"/>
      <c r="BP120" s="74"/>
      <c r="BQ120" s="74"/>
      <c r="BR120" s="74"/>
      <c r="BS120" s="74"/>
      <c r="BT120" s="74"/>
      <c r="BU120" s="74"/>
      <c r="BV120" s="74"/>
      <c r="BW120" s="74"/>
    </row>
    <row r="121" spans="1:75" ht="14.4" x14ac:dyDescent="0.3">
      <c r="A121" s="74"/>
      <c r="B121" s="13">
        <v>79</v>
      </c>
      <c r="C121" s="14" t="s">
        <v>55</v>
      </c>
      <c r="D121" s="104"/>
      <c r="E121" s="104"/>
      <c r="F121" s="104"/>
      <c r="G121" s="10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AM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</row>
    <row r="122" spans="1:75" ht="14.4" x14ac:dyDescent="0.3">
      <c r="A122" s="74"/>
      <c r="B122" s="13">
        <v>80</v>
      </c>
      <c r="C122" s="14" t="s">
        <v>141</v>
      </c>
      <c r="D122" s="104"/>
      <c r="E122" s="104"/>
      <c r="F122" s="104"/>
      <c r="G122" s="10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AM122" s="74"/>
      <c r="BE122" s="74"/>
      <c r="BF122" s="74"/>
      <c r="BG122" s="74"/>
      <c r="BH122" s="74"/>
      <c r="BI122" s="74"/>
      <c r="BJ122" s="74"/>
      <c r="BK122" s="74"/>
      <c r="BL122" s="74"/>
      <c r="BM122" s="74"/>
      <c r="BN122" s="74"/>
      <c r="BO122" s="74"/>
      <c r="BP122" s="74"/>
      <c r="BQ122" s="74"/>
      <c r="BR122" s="74"/>
      <c r="BS122" s="74"/>
      <c r="BT122" s="74"/>
      <c r="BU122" s="74"/>
      <c r="BV122" s="74"/>
      <c r="BW122" s="74"/>
    </row>
    <row r="123" spans="1:75" ht="14.4" x14ac:dyDescent="0.3">
      <c r="A123" s="74"/>
      <c r="B123" s="13">
        <v>81</v>
      </c>
      <c r="C123" s="14" t="s">
        <v>109</v>
      </c>
      <c r="D123" s="104"/>
      <c r="E123" s="104"/>
      <c r="F123" s="104"/>
      <c r="G123" s="10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AM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</row>
    <row r="124" spans="1:75" ht="14.4" x14ac:dyDescent="0.3">
      <c r="A124" s="74"/>
      <c r="B124" s="13">
        <v>82</v>
      </c>
      <c r="C124" s="14" t="s">
        <v>142</v>
      </c>
      <c r="D124" s="104"/>
      <c r="E124" s="104"/>
      <c r="F124" s="104"/>
      <c r="G124" s="10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AM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74"/>
      <c r="BR124" s="74"/>
      <c r="BS124" s="74"/>
      <c r="BT124" s="74"/>
      <c r="BU124" s="74"/>
      <c r="BV124" s="74"/>
      <c r="BW124" s="74"/>
    </row>
    <row r="125" spans="1:75" ht="14.4" x14ac:dyDescent="0.3">
      <c r="A125" s="74"/>
      <c r="B125" s="13">
        <v>83</v>
      </c>
      <c r="C125" s="14" t="s">
        <v>110</v>
      </c>
      <c r="D125" s="104"/>
      <c r="E125" s="104"/>
      <c r="F125" s="104"/>
      <c r="G125" s="10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AM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</row>
    <row r="126" spans="1:75" ht="14.4" x14ac:dyDescent="0.3">
      <c r="A126" s="74"/>
      <c r="B126" s="13">
        <v>84</v>
      </c>
      <c r="C126" s="14" t="s">
        <v>111</v>
      </c>
      <c r="D126" s="104"/>
      <c r="E126" s="104"/>
      <c r="F126" s="104"/>
      <c r="G126" s="10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AM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</row>
    <row r="127" spans="1:75" ht="14.4" x14ac:dyDescent="0.3">
      <c r="A127" s="74"/>
      <c r="B127" s="74"/>
      <c r="C127" s="74"/>
      <c r="D127" s="104"/>
      <c r="E127" s="104"/>
      <c r="F127" s="104"/>
      <c r="G127" s="10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AM127" s="74"/>
      <c r="BE127" s="74"/>
      <c r="BF127" s="74"/>
      <c r="BG127" s="74"/>
      <c r="BH127" s="74"/>
      <c r="BI127" s="74"/>
      <c r="BJ127" s="74"/>
      <c r="BK127" s="74"/>
      <c r="BL127" s="74"/>
      <c r="BM127" s="74"/>
      <c r="BN127" s="74"/>
      <c r="BO127" s="74"/>
      <c r="BP127" s="74"/>
      <c r="BQ127" s="74"/>
      <c r="BR127" s="74"/>
      <c r="BS127" s="74"/>
      <c r="BT127" s="74"/>
      <c r="BU127" s="74"/>
      <c r="BV127" s="74"/>
      <c r="BW127" s="74"/>
    </row>
    <row r="128" spans="1:75" ht="14.4" x14ac:dyDescent="0.3">
      <c r="A128" s="74"/>
      <c r="B128" s="74"/>
      <c r="C128" s="74"/>
      <c r="D128" s="104"/>
      <c r="E128" s="104"/>
      <c r="F128" s="104"/>
      <c r="G128" s="10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AM128" s="74"/>
      <c r="BE128" s="74"/>
      <c r="BF128" s="74"/>
      <c r="BG128" s="74"/>
      <c r="BH128" s="74"/>
      <c r="BI128" s="74"/>
      <c r="BJ128" s="74"/>
      <c r="BK128" s="74"/>
      <c r="BL128" s="74"/>
      <c r="BM128" s="74"/>
      <c r="BN128" s="74"/>
      <c r="BO128" s="74"/>
      <c r="BP128" s="74"/>
      <c r="BQ128" s="74"/>
      <c r="BR128" s="74"/>
      <c r="BS128" s="74"/>
      <c r="BT128" s="74"/>
      <c r="BU128" s="74"/>
      <c r="BV128" s="74"/>
      <c r="BW128" s="74"/>
    </row>
    <row r="129" spans="1:75" ht="14.4" x14ac:dyDescent="0.3">
      <c r="A129" s="74"/>
      <c r="B129" s="74"/>
      <c r="C129" s="74"/>
      <c r="D129" s="104"/>
      <c r="E129" s="104"/>
      <c r="F129" s="104"/>
      <c r="G129" s="10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AM129" s="74"/>
      <c r="BE129" s="74"/>
      <c r="BF129" s="74"/>
      <c r="BG129" s="74"/>
      <c r="BH129" s="74"/>
      <c r="BI129" s="74"/>
      <c r="BJ129" s="74"/>
      <c r="BK129" s="74"/>
      <c r="BL129" s="74"/>
      <c r="BM129" s="74"/>
      <c r="BN129" s="74"/>
      <c r="BO129" s="74"/>
      <c r="BP129" s="74"/>
      <c r="BQ129" s="74"/>
      <c r="BR129" s="74"/>
      <c r="BS129" s="74"/>
      <c r="BT129" s="74"/>
      <c r="BU129" s="74"/>
      <c r="BV129" s="74"/>
      <c r="BW129" s="74"/>
    </row>
    <row r="130" spans="1:75" ht="14.4" x14ac:dyDescent="0.3">
      <c r="A130" s="74"/>
      <c r="B130" s="74"/>
      <c r="C130" s="74"/>
      <c r="D130" s="104"/>
      <c r="E130" s="104"/>
      <c r="F130" s="104"/>
      <c r="G130" s="10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AM130" s="74"/>
      <c r="BE130" s="74"/>
      <c r="BF130" s="74"/>
      <c r="BG130" s="74"/>
      <c r="BH130" s="74"/>
      <c r="BI130" s="74"/>
      <c r="BJ130" s="74"/>
      <c r="BK130" s="74"/>
      <c r="BL130" s="74"/>
      <c r="BM130" s="74"/>
      <c r="BN130" s="74"/>
      <c r="BO130" s="74"/>
      <c r="BP130" s="74"/>
      <c r="BQ130" s="74"/>
      <c r="BR130" s="74"/>
      <c r="BS130" s="74"/>
      <c r="BT130" s="74"/>
      <c r="BU130" s="74"/>
      <c r="BV130" s="74"/>
      <c r="BW130" s="74"/>
    </row>
    <row r="131" spans="1:75" x14ac:dyDescent="0.25">
      <c r="A131" s="74"/>
      <c r="B131" s="74"/>
      <c r="C131" s="74"/>
      <c r="D131" s="74"/>
      <c r="E131" s="97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AM131" s="74"/>
      <c r="BE131" s="74"/>
      <c r="BF131" s="74"/>
      <c r="BG131" s="74"/>
      <c r="BH131" s="74"/>
      <c r="BI131" s="74"/>
      <c r="BJ131" s="74"/>
      <c r="BK131" s="74"/>
      <c r="BL131" s="74"/>
      <c r="BM131" s="74"/>
      <c r="BN131" s="74"/>
      <c r="BO131" s="74"/>
      <c r="BP131" s="74"/>
      <c r="BQ131" s="74"/>
      <c r="BR131" s="74"/>
      <c r="BS131" s="74"/>
      <c r="BT131" s="74"/>
      <c r="BU131" s="74"/>
      <c r="BV131" s="74"/>
      <c r="BW131" s="74"/>
    </row>
    <row r="132" spans="1:75" x14ac:dyDescent="0.25">
      <c r="A132" s="74"/>
      <c r="B132" s="74"/>
      <c r="C132" s="74"/>
      <c r="D132" s="74"/>
      <c r="E132" s="97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AM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</row>
    <row r="133" spans="1:75" x14ac:dyDescent="0.25">
      <c r="A133" s="74"/>
      <c r="B133" s="74"/>
      <c r="C133" s="74"/>
      <c r="D133" s="74"/>
      <c r="E133" s="97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AM133" s="74"/>
      <c r="BE133" s="74"/>
      <c r="BF133" s="74"/>
      <c r="BG133" s="74"/>
      <c r="BH133" s="74"/>
      <c r="BI133" s="74"/>
      <c r="BJ133" s="74"/>
      <c r="BK133" s="74"/>
      <c r="BL133" s="74"/>
      <c r="BM133" s="74"/>
      <c r="BN133" s="74"/>
      <c r="BO133" s="74"/>
      <c r="BP133" s="74"/>
      <c r="BQ133" s="74"/>
      <c r="BR133" s="74"/>
      <c r="BS133" s="74"/>
      <c r="BT133" s="74"/>
      <c r="BU133" s="74"/>
      <c r="BV133" s="74"/>
      <c r="BW133" s="74"/>
    </row>
    <row r="134" spans="1:75" x14ac:dyDescent="0.25">
      <c r="A134" s="74"/>
      <c r="B134" s="74"/>
      <c r="C134" s="74"/>
      <c r="D134" s="74"/>
      <c r="E134" s="97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AM134" s="74"/>
      <c r="BE134" s="74"/>
      <c r="BF134" s="74"/>
      <c r="BG134" s="74"/>
      <c r="BH134" s="74"/>
      <c r="BI134" s="74"/>
      <c r="BJ134" s="74"/>
      <c r="BK134" s="74"/>
      <c r="BL134" s="74"/>
      <c r="BM134" s="74"/>
      <c r="BN134" s="74"/>
      <c r="BO134" s="74"/>
      <c r="BP134" s="74"/>
      <c r="BQ134" s="74"/>
      <c r="BR134" s="74"/>
      <c r="BS134" s="74"/>
      <c r="BT134" s="74"/>
      <c r="BU134" s="74"/>
      <c r="BV134" s="74"/>
      <c r="BW134" s="74"/>
    </row>
    <row r="135" spans="1:75" x14ac:dyDescent="0.25">
      <c r="A135" s="74"/>
      <c r="B135" s="74"/>
      <c r="C135" s="74"/>
      <c r="D135" s="74"/>
      <c r="E135" s="97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AM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</row>
    <row r="136" spans="1:75" x14ac:dyDescent="0.25">
      <c r="A136" s="74"/>
      <c r="B136" s="74"/>
      <c r="C136" s="74"/>
      <c r="D136" s="74"/>
      <c r="E136" s="97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AM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</row>
    <row r="137" spans="1:75" x14ac:dyDescent="0.25">
      <c r="A137" s="74"/>
      <c r="B137" s="74"/>
      <c r="C137" s="74"/>
      <c r="D137" s="74"/>
      <c r="E137" s="97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AM137" s="74"/>
      <c r="BE137" s="74"/>
      <c r="BF137" s="74"/>
      <c r="BG137" s="74"/>
      <c r="BH137" s="74"/>
      <c r="BI137" s="74"/>
      <c r="BJ137" s="74"/>
      <c r="BK137" s="74"/>
      <c r="BL137" s="74"/>
      <c r="BM137" s="74"/>
      <c r="BN137" s="74"/>
      <c r="BO137" s="74"/>
      <c r="BP137" s="74"/>
      <c r="BQ137" s="74"/>
      <c r="BR137" s="74"/>
      <c r="BS137" s="74"/>
      <c r="BT137" s="74"/>
      <c r="BU137" s="74"/>
      <c r="BV137" s="74"/>
      <c r="BW137" s="74"/>
    </row>
    <row r="138" spans="1:75" x14ac:dyDescent="0.25">
      <c r="A138" s="74"/>
      <c r="B138" s="74"/>
      <c r="C138" s="74"/>
      <c r="D138" s="74"/>
      <c r="E138" s="97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AM138" s="74"/>
      <c r="BE138" s="74"/>
      <c r="BF138" s="74"/>
      <c r="BG138" s="74"/>
      <c r="BH138" s="74"/>
      <c r="BI138" s="74"/>
      <c r="BJ138" s="74"/>
      <c r="BK138" s="74"/>
      <c r="BL138" s="74"/>
      <c r="BM138" s="74"/>
      <c r="BN138" s="74"/>
      <c r="BO138" s="74"/>
      <c r="BP138" s="74"/>
      <c r="BQ138" s="74"/>
      <c r="BR138" s="74"/>
      <c r="BS138" s="74"/>
      <c r="BT138" s="74"/>
      <c r="BU138" s="74"/>
      <c r="BV138" s="74"/>
      <c r="BW138" s="74"/>
    </row>
    <row r="139" spans="1:75" x14ac:dyDescent="0.25">
      <c r="A139" s="74"/>
      <c r="B139" s="74"/>
      <c r="C139" s="74"/>
      <c r="D139" s="74"/>
      <c r="E139" s="97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AM139" s="74"/>
      <c r="BE139" s="74"/>
      <c r="BF139" s="74"/>
      <c r="BG139" s="74"/>
      <c r="BH139" s="74"/>
      <c r="BI139" s="74"/>
      <c r="BJ139" s="74"/>
      <c r="BK139" s="74"/>
      <c r="BL139" s="74"/>
      <c r="BM139" s="74"/>
      <c r="BN139" s="74"/>
      <c r="BO139" s="74"/>
      <c r="BP139" s="74"/>
      <c r="BQ139" s="74"/>
      <c r="BR139" s="74"/>
      <c r="BS139" s="74"/>
      <c r="BT139" s="74"/>
      <c r="BU139" s="74"/>
      <c r="BV139" s="74"/>
      <c r="BW139" s="74"/>
    </row>
    <row r="140" spans="1:75" x14ac:dyDescent="0.25">
      <c r="A140" s="74"/>
      <c r="B140" s="74"/>
      <c r="C140" s="74"/>
      <c r="D140" s="74"/>
      <c r="E140" s="97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AM140" s="74"/>
      <c r="BE140" s="74"/>
      <c r="BF140" s="74"/>
      <c r="BG140" s="74"/>
      <c r="BH140" s="74"/>
      <c r="BI140" s="74"/>
      <c r="BJ140" s="74"/>
      <c r="BK140" s="74"/>
      <c r="BL140" s="74"/>
      <c r="BM140" s="74"/>
      <c r="BN140" s="74"/>
      <c r="BO140" s="74"/>
      <c r="BP140" s="74"/>
      <c r="BQ140" s="74"/>
      <c r="BR140" s="74"/>
      <c r="BS140" s="74"/>
      <c r="BT140" s="74"/>
      <c r="BU140" s="74"/>
      <c r="BV140" s="74"/>
      <c r="BW140" s="74"/>
    </row>
    <row r="141" spans="1:75" x14ac:dyDescent="0.25">
      <c r="A141" s="74"/>
      <c r="B141" s="74"/>
      <c r="C141" s="74"/>
      <c r="D141" s="74"/>
      <c r="E141" s="97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AM141" s="74"/>
      <c r="BE141" s="74"/>
      <c r="BF141" s="74"/>
      <c r="BG141" s="74"/>
      <c r="BH141" s="74"/>
      <c r="BI141" s="74"/>
      <c r="BJ141" s="74"/>
      <c r="BK141" s="74"/>
      <c r="BL141" s="74"/>
      <c r="BM141" s="74"/>
      <c r="BN141" s="74"/>
      <c r="BO141" s="74"/>
      <c r="BP141" s="74"/>
      <c r="BQ141" s="74"/>
      <c r="BR141" s="74"/>
      <c r="BS141" s="74"/>
      <c r="BT141" s="74"/>
      <c r="BU141" s="74"/>
      <c r="BV141" s="74"/>
      <c r="BW141" s="74"/>
    </row>
    <row r="142" spans="1:75" x14ac:dyDescent="0.25">
      <c r="A142" s="74"/>
      <c r="B142" s="74"/>
      <c r="C142" s="74"/>
      <c r="D142" s="74"/>
      <c r="E142" s="97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AM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</row>
    <row r="143" spans="1:75" x14ac:dyDescent="0.25">
      <c r="A143" s="74"/>
      <c r="B143" s="74"/>
      <c r="C143" s="74"/>
      <c r="D143" s="74"/>
      <c r="E143" s="97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AM143" s="74"/>
      <c r="BE143" s="74"/>
      <c r="BF143" s="74"/>
      <c r="BG143" s="74"/>
      <c r="BH143" s="74"/>
      <c r="BI143" s="74"/>
      <c r="BJ143" s="74"/>
      <c r="BK143" s="74"/>
      <c r="BL143" s="74"/>
      <c r="BM143" s="74"/>
      <c r="BN143" s="74"/>
      <c r="BO143" s="74"/>
      <c r="BP143" s="74"/>
      <c r="BQ143" s="74"/>
      <c r="BR143" s="74"/>
      <c r="BS143" s="74"/>
      <c r="BT143" s="74"/>
      <c r="BU143" s="74"/>
      <c r="BV143" s="74"/>
      <c r="BW143" s="74"/>
    </row>
    <row r="144" spans="1:75" x14ac:dyDescent="0.25">
      <c r="A144" s="74"/>
      <c r="B144" s="74"/>
      <c r="C144" s="74"/>
      <c r="D144" s="74"/>
      <c r="E144" s="97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AM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</row>
    <row r="145" spans="1:75" x14ac:dyDescent="0.25">
      <c r="A145" s="74"/>
      <c r="B145" s="74"/>
      <c r="C145" s="74"/>
      <c r="D145" s="74"/>
      <c r="E145" s="97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AM145" s="74"/>
      <c r="BE145" s="74"/>
      <c r="BF145" s="74"/>
      <c r="BG145" s="74"/>
      <c r="BH145" s="74"/>
      <c r="BI145" s="74"/>
      <c r="BJ145" s="74"/>
      <c r="BK145" s="74"/>
      <c r="BL145" s="74"/>
      <c r="BM145" s="74"/>
      <c r="BN145" s="74"/>
      <c r="BO145" s="74"/>
      <c r="BP145" s="74"/>
      <c r="BQ145" s="74"/>
      <c r="BR145" s="74"/>
      <c r="BS145" s="74"/>
      <c r="BT145" s="74"/>
      <c r="BU145" s="74"/>
      <c r="BV145" s="74"/>
      <c r="BW145" s="74"/>
    </row>
    <row r="146" spans="1:75" x14ac:dyDescent="0.25">
      <c r="A146" s="74"/>
      <c r="B146" s="74"/>
      <c r="C146" s="74"/>
      <c r="D146" s="74"/>
      <c r="E146" s="97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AM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</row>
    <row r="147" spans="1:75" x14ac:dyDescent="0.25">
      <c r="A147" s="74"/>
      <c r="B147" s="74"/>
      <c r="C147" s="74"/>
      <c r="D147" s="74"/>
      <c r="E147" s="97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AM147" s="74"/>
      <c r="BE147" s="74"/>
      <c r="BF147" s="74"/>
      <c r="BG147" s="74"/>
      <c r="BH147" s="74"/>
      <c r="BI147" s="74"/>
      <c r="BJ147" s="74"/>
      <c r="BK147" s="74"/>
      <c r="BL147" s="74"/>
      <c r="BM147" s="74"/>
      <c r="BN147" s="74"/>
      <c r="BO147" s="74"/>
      <c r="BP147" s="74"/>
      <c r="BQ147" s="74"/>
      <c r="BR147" s="74"/>
      <c r="BS147" s="74"/>
      <c r="BT147" s="74"/>
      <c r="BU147" s="74"/>
      <c r="BV147" s="74"/>
      <c r="BW147" s="74"/>
    </row>
    <row r="148" spans="1:75" x14ac:dyDescent="0.25">
      <c r="A148" s="74"/>
      <c r="B148" s="74"/>
      <c r="C148" s="74"/>
      <c r="D148" s="74"/>
      <c r="E148" s="97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AM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</row>
    <row r="149" spans="1:75" x14ac:dyDescent="0.25">
      <c r="A149" s="74"/>
      <c r="B149" s="74"/>
      <c r="C149" s="97"/>
      <c r="D149" s="97"/>
      <c r="E149" s="97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AM149" s="74"/>
      <c r="BE149" s="74"/>
      <c r="BF149" s="74"/>
      <c r="BG149" s="74"/>
      <c r="BH149" s="74"/>
      <c r="BI149" s="74"/>
      <c r="BJ149" s="74"/>
      <c r="BK149" s="74"/>
      <c r="BL149" s="74"/>
      <c r="BM149" s="74"/>
      <c r="BN149" s="74"/>
      <c r="BO149" s="74"/>
      <c r="BP149" s="74"/>
      <c r="BQ149" s="74"/>
      <c r="BR149" s="74"/>
      <c r="BS149" s="74"/>
      <c r="BT149" s="74"/>
      <c r="BU149" s="74"/>
      <c r="BV149" s="74"/>
      <c r="BW149" s="74"/>
    </row>
    <row r="150" spans="1:75" x14ac:dyDescent="0.25">
      <c r="A150" s="74"/>
      <c r="B150" s="74"/>
      <c r="C150" s="97"/>
      <c r="D150" s="97"/>
      <c r="E150" s="97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AM150" s="74"/>
      <c r="BE150" s="74"/>
      <c r="BF150" s="74"/>
      <c r="BG150" s="74"/>
      <c r="BH150" s="74"/>
      <c r="BI150" s="74"/>
      <c r="BJ150" s="74"/>
      <c r="BK150" s="74"/>
      <c r="BL150" s="74"/>
      <c r="BM150" s="74"/>
      <c r="BN150" s="74"/>
      <c r="BO150" s="74"/>
      <c r="BP150" s="74"/>
      <c r="BQ150" s="74"/>
      <c r="BR150" s="74"/>
      <c r="BS150" s="74"/>
      <c r="BT150" s="74"/>
      <c r="BU150" s="74"/>
      <c r="BV150" s="74"/>
      <c r="BW150" s="74"/>
    </row>
    <row r="151" spans="1:75" x14ac:dyDescent="0.25">
      <c r="A151" s="74"/>
      <c r="B151" s="74"/>
      <c r="C151" s="97"/>
      <c r="D151" s="97"/>
      <c r="E151" s="97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AM151" s="74"/>
      <c r="BE151" s="74"/>
      <c r="BF151" s="74"/>
      <c r="BG151" s="74"/>
      <c r="BH151" s="74"/>
      <c r="BI151" s="74"/>
      <c r="BJ151" s="74"/>
      <c r="BK151" s="74"/>
      <c r="BL151" s="74"/>
      <c r="BM151" s="74"/>
      <c r="BN151" s="74"/>
      <c r="BO151" s="74"/>
      <c r="BP151" s="74"/>
      <c r="BQ151" s="74"/>
      <c r="BR151" s="74"/>
      <c r="BS151" s="74"/>
      <c r="BT151" s="74"/>
      <c r="BU151" s="74"/>
      <c r="BV151" s="74"/>
      <c r="BW151" s="74"/>
    </row>
    <row r="152" spans="1:75" x14ac:dyDescent="0.25">
      <c r="A152" s="74"/>
      <c r="B152" s="74"/>
      <c r="C152" s="97"/>
      <c r="D152" s="97"/>
      <c r="E152" s="97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AM152" s="74"/>
      <c r="BE152" s="74"/>
      <c r="BF152" s="74"/>
      <c r="BG152" s="74"/>
      <c r="BH152" s="74"/>
      <c r="BI152" s="74"/>
      <c r="BJ152" s="74"/>
      <c r="BK152" s="74"/>
      <c r="BL152" s="74"/>
      <c r="BM152" s="74"/>
      <c r="BN152" s="74"/>
      <c r="BO152" s="74"/>
      <c r="BP152" s="74"/>
      <c r="BQ152" s="74"/>
      <c r="BR152" s="74"/>
      <c r="BS152" s="74"/>
      <c r="BT152" s="74"/>
      <c r="BU152" s="74"/>
      <c r="BV152" s="74"/>
      <c r="BW152" s="74"/>
    </row>
    <row r="153" spans="1:75" x14ac:dyDescent="0.25">
      <c r="A153" s="74"/>
      <c r="B153" s="74"/>
      <c r="C153" s="97"/>
      <c r="D153" s="97"/>
      <c r="E153" s="97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AM153" s="74"/>
      <c r="BE153" s="74"/>
      <c r="BF153" s="74"/>
      <c r="BG153" s="74"/>
      <c r="BH153" s="74"/>
      <c r="BI153" s="74"/>
      <c r="BJ153" s="74"/>
      <c r="BK153" s="74"/>
      <c r="BL153" s="74"/>
      <c r="BM153" s="74"/>
      <c r="BN153" s="74"/>
      <c r="BO153" s="74"/>
      <c r="BP153" s="74"/>
      <c r="BQ153" s="74"/>
      <c r="BR153" s="74"/>
      <c r="BS153" s="74"/>
      <c r="BT153" s="74"/>
      <c r="BU153" s="74"/>
      <c r="BV153" s="74"/>
      <c r="BW153" s="74"/>
    </row>
    <row r="154" spans="1:75" x14ac:dyDescent="0.25">
      <c r="A154" s="74"/>
      <c r="B154" s="74"/>
      <c r="C154" s="97"/>
      <c r="D154" s="97"/>
      <c r="E154" s="97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AM154" s="74"/>
      <c r="BE154" s="74"/>
      <c r="BF154" s="74"/>
      <c r="BG154" s="74"/>
      <c r="BH154" s="74"/>
      <c r="BI154" s="74"/>
      <c r="BJ154" s="74"/>
      <c r="BK154" s="74"/>
      <c r="BL154" s="74"/>
      <c r="BM154" s="74"/>
      <c r="BN154" s="74"/>
      <c r="BO154" s="74"/>
      <c r="BP154" s="74"/>
      <c r="BQ154" s="74"/>
      <c r="BR154" s="74"/>
      <c r="BS154" s="74"/>
      <c r="BT154" s="74"/>
      <c r="BU154" s="74"/>
      <c r="BV154" s="74"/>
      <c r="BW154" s="74"/>
    </row>
    <row r="155" spans="1:75" x14ac:dyDescent="0.25">
      <c r="A155" s="74"/>
      <c r="B155" s="74"/>
      <c r="C155" s="97"/>
      <c r="D155" s="97"/>
      <c r="E155" s="97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AM155" s="74"/>
      <c r="BE155" s="74"/>
      <c r="BF155" s="74"/>
      <c r="BG155" s="74"/>
      <c r="BH155" s="74"/>
      <c r="BI155" s="74"/>
      <c r="BJ155" s="74"/>
      <c r="BK155" s="74"/>
      <c r="BL155" s="74"/>
      <c r="BM155" s="74"/>
      <c r="BN155" s="74"/>
      <c r="BO155" s="74"/>
      <c r="BP155" s="74"/>
      <c r="BQ155" s="74"/>
      <c r="BR155" s="74"/>
      <c r="BS155" s="74"/>
      <c r="BT155" s="74"/>
      <c r="BU155" s="74"/>
      <c r="BV155" s="74"/>
      <c r="BW155" s="74"/>
    </row>
    <row r="156" spans="1:75" x14ac:dyDescent="0.25">
      <c r="A156" s="74"/>
      <c r="B156" s="74"/>
      <c r="C156" s="97"/>
      <c r="D156" s="97"/>
      <c r="E156" s="97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AM156" s="74"/>
      <c r="BE156" s="74"/>
      <c r="BF156" s="74"/>
      <c r="BG156" s="74"/>
      <c r="BH156" s="74"/>
      <c r="BI156" s="74"/>
      <c r="BJ156" s="74"/>
      <c r="BK156" s="74"/>
      <c r="BL156" s="74"/>
      <c r="BM156" s="74"/>
      <c r="BN156" s="74"/>
      <c r="BO156" s="74"/>
      <c r="BP156" s="74"/>
      <c r="BQ156" s="74"/>
      <c r="BR156" s="74"/>
      <c r="BS156" s="74"/>
      <c r="BT156" s="74"/>
      <c r="BU156" s="74"/>
      <c r="BV156" s="74"/>
      <c r="BW156" s="74"/>
    </row>
    <row r="157" spans="1:75" x14ac:dyDescent="0.25">
      <c r="A157" s="74"/>
      <c r="B157" s="74"/>
      <c r="C157" s="97"/>
      <c r="D157" s="97"/>
      <c r="E157" s="97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AM157" s="74"/>
      <c r="BE157" s="74"/>
      <c r="BF157" s="74"/>
      <c r="BG157" s="74"/>
      <c r="BH157" s="74"/>
      <c r="BI157" s="74"/>
      <c r="BJ157" s="74"/>
      <c r="BK157" s="74"/>
      <c r="BL157" s="74"/>
      <c r="BM157" s="74"/>
      <c r="BN157" s="74"/>
      <c r="BO157" s="74"/>
      <c r="BP157" s="74"/>
      <c r="BQ157" s="74"/>
      <c r="BR157" s="74"/>
      <c r="BS157" s="74"/>
      <c r="BT157" s="74"/>
      <c r="BU157" s="74"/>
      <c r="BV157" s="74"/>
      <c r="BW157" s="74"/>
    </row>
    <row r="158" spans="1:75" x14ac:dyDescent="0.25">
      <c r="A158" s="74"/>
      <c r="B158" s="74"/>
      <c r="C158" s="97"/>
      <c r="D158" s="97"/>
      <c r="E158" s="97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AM158" s="74"/>
      <c r="BE158" s="74"/>
      <c r="BF158" s="74"/>
      <c r="BG158" s="74"/>
      <c r="BH158" s="74"/>
      <c r="BI158" s="74"/>
      <c r="BJ158" s="74"/>
      <c r="BK158" s="74"/>
      <c r="BL158" s="74"/>
      <c r="BM158" s="74"/>
      <c r="BN158" s="74"/>
      <c r="BO158" s="74"/>
      <c r="BP158" s="74"/>
      <c r="BQ158" s="74"/>
      <c r="BR158" s="74"/>
      <c r="BS158" s="74"/>
      <c r="BT158" s="74"/>
      <c r="BU158" s="74"/>
      <c r="BV158" s="74"/>
      <c r="BW158" s="74"/>
    </row>
    <row r="159" spans="1:75" x14ac:dyDescent="0.25">
      <c r="A159" s="74"/>
      <c r="B159" s="74"/>
      <c r="C159" s="97"/>
      <c r="D159" s="97"/>
      <c r="E159" s="97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AM159" s="74"/>
      <c r="BE159" s="74"/>
      <c r="BF159" s="74"/>
      <c r="BG159" s="74"/>
      <c r="BH159" s="74"/>
      <c r="BI159" s="74"/>
      <c r="BJ159" s="74"/>
      <c r="BK159" s="74"/>
      <c r="BL159" s="74"/>
      <c r="BM159" s="74"/>
      <c r="BN159" s="74"/>
      <c r="BO159" s="74"/>
      <c r="BP159" s="74"/>
      <c r="BQ159" s="74"/>
      <c r="BR159" s="74"/>
      <c r="BS159" s="74"/>
      <c r="BT159" s="74"/>
      <c r="BU159" s="74"/>
      <c r="BV159" s="74"/>
      <c r="BW159" s="74"/>
    </row>
    <row r="160" spans="1:75" x14ac:dyDescent="0.25">
      <c r="A160" s="74"/>
      <c r="B160" s="74"/>
      <c r="C160" s="97"/>
      <c r="D160" s="97"/>
      <c r="E160" s="97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AM160" s="74"/>
      <c r="BE160" s="74"/>
      <c r="BF160" s="74"/>
      <c r="BG160" s="74"/>
      <c r="BH160" s="74"/>
      <c r="BI160" s="74"/>
      <c r="BJ160" s="74"/>
      <c r="BK160" s="74"/>
      <c r="BL160" s="74"/>
      <c r="BM160" s="74"/>
      <c r="BN160" s="74"/>
      <c r="BO160" s="74"/>
      <c r="BP160" s="74"/>
      <c r="BQ160" s="74"/>
      <c r="BR160" s="74"/>
      <c r="BS160" s="74"/>
      <c r="BT160" s="74"/>
      <c r="BU160" s="74"/>
      <c r="BV160" s="74"/>
      <c r="BW160" s="74"/>
    </row>
    <row r="161" spans="1:75" x14ac:dyDescent="0.25">
      <c r="A161" s="74"/>
      <c r="B161" s="74"/>
      <c r="C161" s="97"/>
      <c r="D161" s="97"/>
      <c r="E161" s="97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AM161" s="74"/>
      <c r="BE161" s="74"/>
      <c r="BF161" s="74"/>
      <c r="BG161" s="74"/>
      <c r="BH161" s="74"/>
      <c r="BI161" s="74"/>
      <c r="BJ161" s="74"/>
      <c r="BK161" s="74"/>
      <c r="BL161" s="74"/>
      <c r="BM161" s="74"/>
      <c r="BN161" s="74"/>
      <c r="BO161" s="74"/>
      <c r="BP161" s="74"/>
      <c r="BQ161" s="74"/>
      <c r="BR161" s="74"/>
      <c r="BS161" s="74"/>
      <c r="BT161" s="74"/>
      <c r="BU161" s="74"/>
      <c r="BV161" s="74"/>
      <c r="BW161" s="74"/>
    </row>
    <row r="162" spans="1:75" x14ac:dyDescent="0.25">
      <c r="A162" s="74"/>
      <c r="B162" s="74"/>
      <c r="C162" s="97"/>
      <c r="D162" s="97"/>
      <c r="E162" s="97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AM162" s="74"/>
      <c r="BE162" s="74"/>
      <c r="BF162" s="74"/>
      <c r="BG162" s="74"/>
      <c r="BH162" s="74"/>
      <c r="BI162" s="74"/>
      <c r="BJ162" s="74"/>
      <c r="BK162" s="74"/>
      <c r="BL162" s="74"/>
      <c r="BM162" s="74"/>
      <c r="BN162" s="74"/>
      <c r="BO162" s="74"/>
      <c r="BP162" s="74"/>
      <c r="BQ162" s="74"/>
      <c r="BR162" s="74"/>
      <c r="BS162" s="74"/>
      <c r="BT162" s="74"/>
      <c r="BU162" s="74"/>
      <c r="BV162" s="74"/>
      <c r="BW162" s="74"/>
    </row>
    <row r="163" spans="1:75" x14ac:dyDescent="0.25">
      <c r="A163" s="74"/>
      <c r="B163" s="74"/>
      <c r="C163" s="97"/>
      <c r="D163" s="97"/>
      <c r="E163" s="97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AM163" s="74"/>
      <c r="BE163" s="74"/>
      <c r="BF163" s="74"/>
      <c r="BG163" s="74"/>
      <c r="BH163" s="74"/>
      <c r="BI163" s="74"/>
      <c r="BJ163" s="74"/>
      <c r="BK163" s="74"/>
      <c r="BL163" s="74"/>
      <c r="BM163" s="74"/>
      <c r="BN163" s="74"/>
      <c r="BO163" s="74"/>
      <c r="BP163" s="74"/>
      <c r="BQ163" s="74"/>
      <c r="BR163" s="74"/>
      <c r="BS163" s="74"/>
      <c r="BT163" s="74"/>
      <c r="BU163" s="74"/>
      <c r="BV163" s="74"/>
      <c r="BW163" s="74"/>
    </row>
    <row r="164" spans="1:75" x14ac:dyDescent="0.25">
      <c r="A164" s="74"/>
      <c r="B164" s="74"/>
      <c r="C164" s="97"/>
      <c r="D164" s="97"/>
      <c r="E164" s="97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AM164" s="74"/>
      <c r="BE164" s="74"/>
      <c r="BF164" s="74"/>
      <c r="BG164" s="74"/>
      <c r="BH164" s="74"/>
      <c r="BI164" s="74"/>
      <c r="BJ164" s="74"/>
      <c r="BK164" s="74"/>
      <c r="BL164" s="74"/>
      <c r="BM164" s="74"/>
      <c r="BN164" s="74"/>
      <c r="BO164" s="74"/>
      <c r="BP164" s="74"/>
      <c r="BQ164" s="74"/>
      <c r="BR164" s="74"/>
      <c r="BS164" s="74"/>
      <c r="BT164" s="74"/>
      <c r="BU164" s="74"/>
      <c r="BV164" s="74"/>
      <c r="BW164" s="74"/>
    </row>
    <row r="165" spans="1:75" x14ac:dyDescent="0.25">
      <c r="A165" s="74"/>
      <c r="B165" s="74"/>
      <c r="C165" s="97"/>
      <c r="D165" s="97"/>
      <c r="E165" s="97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AM165" s="74"/>
      <c r="BE165" s="74"/>
      <c r="BF165" s="74"/>
      <c r="BG165" s="74"/>
      <c r="BH165" s="74"/>
      <c r="BI165" s="74"/>
      <c r="BJ165" s="74"/>
      <c r="BK165" s="74"/>
      <c r="BL165" s="74"/>
      <c r="BM165" s="74"/>
      <c r="BN165" s="74"/>
      <c r="BO165" s="74"/>
      <c r="BP165" s="74"/>
      <c r="BQ165" s="74"/>
      <c r="BR165" s="74"/>
      <c r="BS165" s="74"/>
      <c r="BT165" s="74"/>
      <c r="BU165" s="74"/>
      <c r="BV165" s="74"/>
      <c r="BW165" s="74"/>
    </row>
    <row r="166" spans="1:75" x14ac:dyDescent="0.25">
      <c r="A166" s="74"/>
      <c r="B166" s="74"/>
      <c r="C166" s="97"/>
      <c r="D166" s="97"/>
      <c r="E166" s="97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AM166" s="74"/>
      <c r="BE166" s="74"/>
      <c r="BF166" s="74"/>
      <c r="BG166" s="74"/>
      <c r="BH166" s="74"/>
      <c r="BI166" s="74"/>
      <c r="BJ166" s="74"/>
      <c r="BK166" s="74"/>
      <c r="BL166" s="74"/>
      <c r="BM166" s="74"/>
      <c r="BN166" s="74"/>
      <c r="BO166" s="74"/>
      <c r="BP166" s="74"/>
      <c r="BQ166" s="74"/>
      <c r="BR166" s="74"/>
      <c r="BS166" s="74"/>
      <c r="BT166" s="74"/>
      <c r="BU166" s="74"/>
      <c r="BV166" s="74"/>
      <c r="BW166" s="74"/>
    </row>
    <row r="167" spans="1:75" x14ac:dyDescent="0.25">
      <c r="A167" s="74"/>
      <c r="B167" s="74"/>
      <c r="C167" s="97"/>
      <c r="D167" s="97"/>
      <c r="E167" s="97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AM167" s="74"/>
      <c r="BE167" s="74"/>
      <c r="BF167" s="74"/>
      <c r="BG167" s="74"/>
      <c r="BH167" s="74"/>
      <c r="BI167" s="74"/>
      <c r="BJ167" s="74"/>
      <c r="BK167" s="74"/>
      <c r="BL167" s="74"/>
      <c r="BM167" s="74"/>
      <c r="BN167" s="74"/>
      <c r="BO167" s="74"/>
      <c r="BP167" s="74"/>
      <c r="BQ167" s="74"/>
      <c r="BR167" s="74"/>
      <c r="BS167" s="74"/>
      <c r="BT167" s="74"/>
      <c r="BU167" s="74"/>
      <c r="BV167" s="74"/>
      <c r="BW167" s="74"/>
    </row>
    <row r="168" spans="1:75" x14ac:dyDescent="0.25">
      <c r="A168" s="74"/>
      <c r="B168" s="74"/>
      <c r="C168" s="97"/>
      <c r="D168" s="97"/>
      <c r="E168" s="97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AM168" s="74"/>
      <c r="BE168" s="74"/>
      <c r="BF168" s="74"/>
      <c r="BG168" s="74"/>
      <c r="BH168" s="74"/>
      <c r="BI168" s="74"/>
      <c r="BJ168" s="74"/>
      <c r="BK168" s="74"/>
      <c r="BL168" s="74"/>
      <c r="BM168" s="74"/>
      <c r="BN168" s="74"/>
      <c r="BO168" s="74"/>
      <c r="BP168" s="74"/>
      <c r="BQ168" s="74"/>
      <c r="BR168" s="74"/>
      <c r="BS168" s="74"/>
      <c r="BT168" s="74"/>
      <c r="BU168" s="74"/>
      <c r="BV168" s="74"/>
      <c r="BW168" s="74"/>
    </row>
    <row r="169" spans="1:75" x14ac:dyDescent="0.25">
      <c r="A169" s="74"/>
      <c r="B169" s="74"/>
      <c r="C169" s="97"/>
      <c r="D169" s="97"/>
      <c r="E169" s="97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AM169" s="74"/>
      <c r="BE169" s="74"/>
      <c r="BF169" s="74"/>
      <c r="BG169" s="74"/>
      <c r="BH169" s="74"/>
      <c r="BI169" s="74"/>
      <c r="BJ169" s="74"/>
      <c r="BK169" s="74"/>
      <c r="BL169" s="74"/>
      <c r="BM169" s="74"/>
      <c r="BN169" s="74"/>
      <c r="BO169" s="74"/>
      <c r="BP169" s="74"/>
      <c r="BQ169" s="74"/>
      <c r="BR169" s="74"/>
      <c r="BS169" s="74"/>
      <c r="BT169" s="74"/>
      <c r="BU169" s="74"/>
      <c r="BV169" s="74"/>
      <c r="BW169" s="74"/>
    </row>
    <row r="170" spans="1:75" x14ac:dyDescent="0.25">
      <c r="A170" s="74"/>
      <c r="B170" s="74"/>
      <c r="C170" s="97"/>
      <c r="D170" s="97"/>
      <c r="E170" s="97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AM170" s="74"/>
      <c r="BE170" s="74"/>
      <c r="BF170" s="74"/>
      <c r="BG170" s="74"/>
      <c r="BH170" s="74"/>
      <c r="BI170" s="74"/>
      <c r="BJ170" s="74"/>
      <c r="BK170" s="74"/>
      <c r="BL170" s="74"/>
      <c r="BM170" s="74"/>
      <c r="BN170" s="74"/>
      <c r="BO170" s="74"/>
      <c r="BP170" s="74"/>
      <c r="BQ170" s="74"/>
      <c r="BR170" s="74"/>
      <c r="BS170" s="74"/>
      <c r="BT170" s="74"/>
      <c r="BU170" s="74"/>
      <c r="BV170" s="74"/>
      <c r="BW170" s="74"/>
    </row>
    <row r="171" spans="1:75" x14ac:dyDescent="0.25">
      <c r="A171" s="74"/>
      <c r="B171" s="74"/>
      <c r="C171" s="97"/>
      <c r="D171" s="97"/>
      <c r="E171" s="97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AM171" s="74"/>
      <c r="BE171" s="74"/>
      <c r="BF171" s="74"/>
      <c r="BG171" s="74"/>
      <c r="BH171" s="74"/>
      <c r="BI171" s="74"/>
      <c r="BJ171" s="74"/>
      <c r="BK171" s="74"/>
      <c r="BL171" s="74"/>
      <c r="BM171" s="74"/>
      <c r="BN171" s="74"/>
      <c r="BO171" s="74"/>
      <c r="BP171" s="74"/>
      <c r="BQ171" s="74"/>
      <c r="BR171" s="74"/>
      <c r="BS171" s="74"/>
      <c r="BT171" s="74"/>
      <c r="BU171" s="74"/>
      <c r="BV171" s="74"/>
      <c r="BW171" s="74"/>
    </row>
    <row r="172" spans="1:75" x14ac:dyDescent="0.25">
      <c r="A172" s="74"/>
      <c r="B172" s="74"/>
      <c r="C172" s="97"/>
      <c r="D172" s="97"/>
      <c r="E172" s="97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AM172" s="74"/>
      <c r="BE172" s="74"/>
      <c r="BF172" s="74"/>
      <c r="BG172" s="74"/>
      <c r="BH172" s="74"/>
      <c r="BI172" s="74"/>
      <c r="BJ172" s="74"/>
      <c r="BK172" s="74"/>
      <c r="BL172" s="74"/>
      <c r="BM172" s="74"/>
      <c r="BN172" s="74"/>
      <c r="BO172" s="74"/>
      <c r="BP172" s="74"/>
      <c r="BQ172" s="74"/>
      <c r="BR172" s="74"/>
      <c r="BS172" s="74"/>
      <c r="BT172" s="74"/>
      <c r="BU172" s="74"/>
      <c r="BV172" s="74"/>
      <c r="BW172" s="74"/>
    </row>
    <row r="173" spans="1:75" x14ac:dyDescent="0.25">
      <c r="A173" s="74"/>
      <c r="B173" s="74"/>
      <c r="C173" s="97"/>
      <c r="D173" s="97"/>
      <c r="E173" s="97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AM173" s="74"/>
      <c r="BE173" s="74"/>
      <c r="BF173" s="74"/>
      <c r="BG173" s="74"/>
      <c r="BH173" s="74"/>
      <c r="BI173" s="74"/>
      <c r="BJ173" s="74"/>
      <c r="BK173" s="74"/>
      <c r="BL173" s="74"/>
      <c r="BM173" s="74"/>
      <c r="BN173" s="74"/>
      <c r="BO173" s="74"/>
      <c r="BP173" s="74"/>
      <c r="BQ173" s="74"/>
      <c r="BR173" s="74"/>
      <c r="BS173" s="74"/>
      <c r="BT173" s="74"/>
      <c r="BU173" s="74"/>
      <c r="BV173" s="74"/>
      <c r="BW173" s="74"/>
    </row>
    <row r="174" spans="1:75" x14ac:dyDescent="0.25">
      <c r="A174" s="74"/>
      <c r="B174" s="74"/>
      <c r="C174" s="97"/>
      <c r="D174" s="97"/>
      <c r="E174" s="97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AM174" s="74"/>
      <c r="BE174" s="74"/>
      <c r="BF174" s="74"/>
      <c r="BG174" s="74"/>
      <c r="BH174" s="74"/>
      <c r="BI174" s="74"/>
      <c r="BJ174" s="74"/>
      <c r="BK174" s="74"/>
      <c r="BL174" s="74"/>
      <c r="BM174" s="74"/>
      <c r="BN174" s="74"/>
      <c r="BO174" s="74"/>
      <c r="BP174" s="74"/>
      <c r="BQ174" s="74"/>
      <c r="BR174" s="74"/>
      <c r="BS174" s="74"/>
      <c r="BT174" s="74"/>
      <c r="BU174" s="74"/>
      <c r="BV174" s="74"/>
      <c r="BW174" s="74"/>
    </row>
    <row r="175" spans="1:75" x14ac:dyDescent="0.25">
      <c r="A175" s="74"/>
      <c r="B175" s="74"/>
      <c r="C175" s="97"/>
      <c r="D175" s="97"/>
      <c r="E175" s="97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AM175" s="74"/>
      <c r="BE175" s="74"/>
      <c r="BF175" s="74"/>
      <c r="BG175" s="74"/>
      <c r="BH175" s="74"/>
      <c r="BI175" s="74"/>
      <c r="BJ175" s="74"/>
      <c r="BK175" s="74"/>
      <c r="BL175" s="74"/>
      <c r="BM175" s="74"/>
      <c r="BN175" s="74"/>
      <c r="BO175" s="74"/>
      <c r="BP175" s="74"/>
      <c r="BQ175" s="74"/>
      <c r="BR175" s="74"/>
      <c r="BS175" s="74"/>
      <c r="BT175" s="74"/>
      <c r="BU175" s="74"/>
      <c r="BV175" s="74"/>
      <c r="BW175" s="74"/>
    </row>
    <row r="176" spans="1:75" x14ac:dyDescent="0.25">
      <c r="A176" s="74"/>
      <c r="B176" s="74"/>
      <c r="C176" s="97"/>
      <c r="D176" s="97"/>
      <c r="E176" s="97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AM176" s="74"/>
      <c r="BE176" s="74"/>
      <c r="BF176" s="74"/>
      <c r="BG176" s="74"/>
      <c r="BH176" s="74"/>
      <c r="BI176" s="74"/>
      <c r="BJ176" s="74"/>
      <c r="BK176" s="74"/>
      <c r="BL176" s="74"/>
      <c r="BM176" s="74"/>
      <c r="BN176" s="74"/>
      <c r="BO176" s="74"/>
      <c r="BP176" s="74"/>
      <c r="BQ176" s="74"/>
      <c r="BR176" s="74"/>
      <c r="BS176" s="74"/>
      <c r="BT176" s="74"/>
      <c r="BU176" s="74"/>
      <c r="BV176" s="74"/>
      <c r="BW176" s="74"/>
    </row>
    <row r="177" spans="1:75" x14ac:dyDescent="0.25">
      <c r="A177" s="74"/>
      <c r="B177" s="74"/>
      <c r="C177" s="97"/>
      <c r="D177" s="97"/>
      <c r="E177" s="97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AM177" s="74"/>
      <c r="BE177" s="74"/>
      <c r="BF177" s="74"/>
      <c r="BG177" s="74"/>
      <c r="BH177" s="74"/>
      <c r="BI177" s="74"/>
      <c r="BJ177" s="74"/>
      <c r="BK177" s="74"/>
      <c r="BL177" s="74"/>
      <c r="BM177" s="74"/>
      <c r="BN177" s="74"/>
      <c r="BO177" s="74"/>
      <c r="BP177" s="74"/>
      <c r="BQ177" s="74"/>
      <c r="BR177" s="74"/>
      <c r="BS177" s="74"/>
      <c r="BT177" s="74"/>
      <c r="BU177" s="74"/>
      <c r="BV177" s="74"/>
      <c r="BW177" s="74"/>
    </row>
    <row r="178" spans="1:75" x14ac:dyDescent="0.25">
      <c r="A178" s="74"/>
      <c r="B178" s="74"/>
      <c r="C178" s="97"/>
      <c r="D178" s="97"/>
      <c r="E178" s="97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AM178" s="74"/>
      <c r="BE178" s="74"/>
      <c r="BF178" s="74"/>
      <c r="BG178" s="74"/>
      <c r="BH178" s="74"/>
      <c r="BI178" s="74"/>
      <c r="BJ178" s="74"/>
      <c r="BK178" s="74"/>
      <c r="BL178" s="74"/>
      <c r="BM178" s="74"/>
      <c r="BN178" s="74"/>
      <c r="BO178" s="74"/>
      <c r="BP178" s="74"/>
      <c r="BQ178" s="74"/>
      <c r="BR178" s="74"/>
      <c r="BS178" s="74"/>
      <c r="BT178" s="74"/>
      <c r="BU178" s="74"/>
      <c r="BV178" s="74"/>
      <c r="BW178" s="74"/>
    </row>
    <row r="179" spans="1:75" x14ac:dyDescent="0.25">
      <c r="A179" s="74"/>
      <c r="B179" s="74"/>
      <c r="C179" s="97"/>
      <c r="D179" s="97"/>
      <c r="E179" s="97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AM179" s="74"/>
      <c r="BE179" s="74"/>
      <c r="BF179" s="74"/>
      <c r="BG179" s="74"/>
      <c r="BH179" s="74"/>
      <c r="BI179" s="74"/>
      <c r="BJ179" s="74"/>
      <c r="BK179" s="74"/>
      <c r="BL179" s="74"/>
      <c r="BM179" s="74"/>
      <c r="BN179" s="74"/>
      <c r="BO179" s="74"/>
      <c r="BP179" s="74"/>
      <c r="BQ179" s="74"/>
      <c r="BR179" s="74"/>
      <c r="BS179" s="74"/>
      <c r="BT179" s="74"/>
      <c r="BU179" s="74"/>
      <c r="BV179" s="74"/>
      <c r="BW179" s="74"/>
    </row>
    <row r="180" spans="1:75" x14ac:dyDescent="0.25">
      <c r="A180" s="74"/>
      <c r="B180" s="74"/>
      <c r="C180" s="97"/>
      <c r="D180" s="97"/>
      <c r="E180" s="97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AM180" s="74"/>
      <c r="BE180" s="74"/>
      <c r="BF180" s="74"/>
      <c r="BG180" s="74"/>
      <c r="BH180" s="74"/>
      <c r="BI180" s="74"/>
      <c r="BJ180" s="74"/>
      <c r="BK180" s="74"/>
      <c r="BL180" s="74"/>
      <c r="BM180" s="74"/>
      <c r="BN180" s="74"/>
      <c r="BO180" s="74"/>
      <c r="BP180" s="74"/>
      <c r="BQ180" s="74"/>
      <c r="BR180" s="74"/>
      <c r="BS180" s="74"/>
      <c r="BT180" s="74"/>
      <c r="BU180" s="74"/>
      <c r="BV180" s="74"/>
      <c r="BW180" s="74"/>
    </row>
    <row r="181" spans="1:75" x14ac:dyDescent="0.25">
      <c r="A181" s="74"/>
      <c r="B181" s="74"/>
      <c r="C181" s="97"/>
      <c r="D181" s="97"/>
      <c r="E181" s="97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AM181" s="74"/>
      <c r="BE181" s="74"/>
      <c r="BF181" s="74"/>
      <c r="BG181" s="74"/>
      <c r="BH181" s="74"/>
      <c r="BI181" s="74"/>
      <c r="BJ181" s="74"/>
      <c r="BK181" s="74"/>
      <c r="BL181" s="74"/>
      <c r="BM181" s="74"/>
      <c r="BN181" s="74"/>
      <c r="BO181" s="74"/>
      <c r="BP181" s="74"/>
      <c r="BQ181" s="74"/>
      <c r="BR181" s="74"/>
      <c r="BS181" s="74"/>
      <c r="BT181" s="74"/>
      <c r="BU181" s="74"/>
      <c r="BV181" s="74"/>
      <c r="BW181" s="74"/>
    </row>
    <row r="182" spans="1:75" x14ac:dyDescent="0.25">
      <c r="A182" s="74"/>
      <c r="B182" s="74"/>
      <c r="C182" s="97"/>
      <c r="D182" s="97"/>
      <c r="E182" s="97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AM182" s="74"/>
      <c r="BE182" s="74"/>
      <c r="BF182" s="74"/>
      <c r="BG182" s="74"/>
      <c r="BH182" s="74"/>
      <c r="BI182" s="74"/>
      <c r="BJ182" s="74"/>
      <c r="BK182" s="74"/>
      <c r="BL182" s="74"/>
      <c r="BM182" s="74"/>
      <c r="BN182" s="74"/>
      <c r="BO182" s="74"/>
      <c r="BP182" s="74"/>
      <c r="BQ182" s="74"/>
      <c r="BR182" s="74"/>
      <c r="BS182" s="74"/>
      <c r="BT182" s="74"/>
      <c r="BU182" s="74"/>
      <c r="BV182" s="74"/>
      <c r="BW182" s="74"/>
    </row>
    <row r="183" spans="1:75" x14ac:dyDescent="0.25">
      <c r="A183" s="74"/>
      <c r="B183" s="74"/>
      <c r="C183" s="97"/>
      <c r="D183" s="97"/>
      <c r="E183" s="97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AM183" s="74"/>
      <c r="BE183" s="74"/>
      <c r="BF183" s="74"/>
      <c r="BG183" s="74"/>
      <c r="BH183" s="74"/>
      <c r="BI183" s="74"/>
      <c r="BJ183" s="74"/>
      <c r="BK183" s="74"/>
      <c r="BL183" s="74"/>
      <c r="BM183" s="74"/>
      <c r="BN183" s="74"/>
      <c r="BO183" s="74"/>
      <c r="BP183" s="74"/>
      <c r="BQ183" s="74"/>
      <c r="BR183" s="74"/>
      <c r="BS183" s="74"/>
      <c r="BT183" s="74"/>
      <c r="BU183" s="74"/>
      <c r="BV183" s="74"/>
      <c r="BW183" s="74"/>
    </row>
    <row r="184" spans="1:75" x14ac:dyDescent="0.25">
      <c r="A184" s="74"/>
      <c r="B184" s="74"/>
      <c r="C184" s="97"/>
      <c r="D184" s="97"/>
      <c r="E184" s="97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AM184" s="74"/>
      <c r="BE184" s="74"/>
      <c r="BF184" s="74"/>
      <c r="BG184" s="74"/>
      <c r="BH184" s="74"/>
      <c r="BI184" s="74"/>
      <c r="BJ184" s="74"/>
      <c r="BK184" s="74"/>
      <c r="BL184" s="74"/>
      <c r="BM184" s="74"/>
      <c r="BN184" s="74"/>
      <c r="BO184" s="74"/>
      <c r="BP184" s="74"/>
      <c r="BQ184" s="74"/>
      <c r="BR184" s="74"/>
      <c r="BS184" s="74"/>
      <c r="BT184" s="74"/>
      <c r="BU184" s="74"/>
      <c r="BV184" s="74"/>
      <c r="BW184" s="74"/>
    </row>
    <row r="185" spans="1:75" x14ac:dyDescent="0.25">
      <c r="A185" s="74"/>
      <c r="B185" s="74"/>
      <c r="C185" s="97"/>
      <c r="D185" s="97"/>
      <c r="E185" s="97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AM185" s="74"/>
      <c r="BE185" s="74"/>
      <c r="BF185" s="74"/>
      <c r="BG185" s="74"/>
      <c r="BH185" s="74"/>
      <c r="BI185" s="74"/>
      <c r="BJ185" s="74"/>
      <c r="BK185" s="74"/>
      <c r="BL185" s="74"/>
      <c r="BM185" s="74"/>
      <c r="BN185" s="74"/>
      <c r="BO185" s="74"/>
      <c r="BP185" s="74"/>
      <c r="BQ185" s="74"/>
      <c r="BR185" s="74"/>
      <c r="BS185" s="74"/>
      <c r="BT185" s="74"/>
      <c r="BU185" s="74"/>
      <c r="BV185" s="74"/>
      <c r="BW185" s="74"/>
    </row>
    <row r="186" spans="1:75" x14ac:dyDescent="0.25">
      <c r="A186" s="74"/>
      <c r="B186" s="74"/>
      <c r="C186" s="97"/>
      <c r="D186" s="97"/>
      <c r="E186" s="97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AM186" s="74"/>
      <c r="BE186" s="74"/>
      <c r="BF186" s="74"/>
      <c r="BG186" s="74"/>
      <c r="BH186" s="74"/>
      <c r="BI186" s="74"/>
      <c r="BJ186" s="74"/>
      <c r="BK186" s="74"/>
      <c r="BL186" s="74"/>
      <c r="BM186" s="74"/>
      <c r="BN186" s="74"/>
      <c r="BO186" s="74"/>
      <c r="BP186" s="74"/>
      <c r="BQ186" s="74"/>
      <c r="BR186" s="74"/>
      <c r="BS186" s="74"/>
      <c r="BT186" s="74"/>
      <c r="BU186" s="74"/>
      <c r="BV186" s="74"/>
      <c r="BW186" s="74"/>
    </row>
    <row r="187" spans="1:75" x14ac:dyDescent="0.25">
      <c r="A187" s="74"/>
      <c r="B187" s="74"/>
      <c r="C187" s="97"/>
      <c r="D187" s="97"/>
      <c r="E187" s="97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AM187" s="74"/>
      <c r="BE187" s="74"/>
      <c r="BF187" s="74"/>
      <c r="BG187" s="74"/>
      <c r="BH187" s="74"/>
      <c r="BI187" s="74"/>
      <c r="BJ187" s="74"/>
      <c r="BK187" s="74"/>
      <c r="BL187" s="74"/>
      <c r="BM187" s="74"/>
      <c r="BN187" s="74"/>
      <c r="BO187" s="74"/>
      <c r="BP187" s="74"/>
      <c r="BQ187" s="74"/>
      <c r="BR187" s="74"/>
      <c r="BS187" s="74"/>
      <c r="BT187" s="74"/>
      <c r="BU187" s="74"/>
      <c r="BV187" s="74"/>
      <c r="BW187" s="74"/>
    </row>
    <row r="188" spans="1:75" x14ac:dyDescent="0.25">
      <c r="A188" s="74"/>
      <c r="B188" s="74"/>
      <c r="C188" s="97"/>
      <c r="D188" s="97"/>
      <c r="E188" s="97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AM188" s="74"/>
      <c r="BE188" s="74"/>
      <c r="BF188" s="74"/>
      <c r="BG188" s="74"/>
      <c r="BH188" s="74"/>
      <c r="BI188" s="74"/>
      <c r="BJ188" s="74"/>
      <c r="BK188" s="74"/>
      <c r="BL188" s="74"/>
      <c r="BM188" s="74"/>
      <c r="BN188" s="74"/>
      <c r="BO188" s="74"/>
      <c r="BP188" s="74"/>
      <c r="BQ188" s="74"/>
      <c r="BR188" s="74"/>
      <c r="BS188" s="74"/>
      <c r="BT188" s="74"/>
      <c r="BU188" s="74"/>
      <c r="BV188" s="74"/>
      <c r="BW188" s="74"/>
    </row>
    <row r="189" spans="1:75" x14ac:dyDescent="0.25">
      <c r="A189" s="74"/>
      <c r="B189" s="74"/>
      <c r="C189" s="97"/>
      <c r="D189" s="97"/>
      <c r="E189" s="97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AM189" s="74"/>
      <c r="BE189" s="74"/>
      <c r="BF189" s="74"/>
      <c r="BG189" s="74"/>
      <c r="BH189" s="74"/>
      <c r="BI189" s="74"/>
      <c r="BJ189" s="74"/>
      <c r="BK189" s="74"/>
      <c r="BL189" s="74"/>
      <c r="BM189" s="74"/>
      <c r="BN189" s="74"/>
      <c r="BO189" s="74"/>
      <c r="BP189" s="74"/>
      <c r="BQ189" s="74"/>
      <c r="BR189" s="74"/>
      <c r="BS189" s="74"/>
      <c r="BT189" s="74"/>
      <c r="BU189" s="74"/>
      <c r="BV189" s="74"/>
      <c r="BW189" s="74"/>
    </row>
    <row r="190" spans="1:75" x14ac:dyDescent="0.25">
      <c r="A190" s="74"/>
      <c r="B190" s="74"/>
      <c r="C190" s="97"/>
      <c r="D190" s="97"/>
      <c r="E190" s="97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AM190" s="74"/>
      <c r="BE190" s="74"/>
      <c r="BF190" s="74"/>
      <c r="BG190" s="74"/>
      <c r="BH190" s="74"/>
      <c r="BI190" s="74"/>
      <c r="BJ190" s="74"/>
      <c r="BK190" s="74"/>
      <c r="BL190" s="74"/>
      <c r="BM190" s="74"/>
      <c r="BN190" s="74"/>
      <c r="BO190" s="74"/>
      <c r="BP190" s="74"/>
      <c r="BQ190" s="74"/>
      <c r="BR190" s="74"/>
      <c r="BS190" s="74"/>
      <c r="BT190" s="74"/>
      <c r="BU190" s="74"/>
      <c r="BV190" s="74"/>
      <c r="BW190" s="74"/>
    </row>
    <row r="191" spans="1:75" x14ac:dyDescent="0.25">
      <c r="A191" s="74"/>
      <c r="B191" s="74"/>
      <c r="C191" s="97"/>
      <c r="D191" s="97"/>
      <c r="E191" s="97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AM191" s="74"/>
      <c r="BE191" s="74"/>
      <c r="BF191" s="74"/>
      <c r="BG191" s="74"/>
      <c r="BH191" s="74"/>
      <c r="BI191" s="74"/>
      <c r="BJ191" s="74"/>
      <c r="BK191" s="74"/>
      <c r="BL191" s="74"/>
      <c r="BM191" s="74"/>
      <c r="BN191" s="74"/>
      <c r="BO191" s="74"/>
      <c r="BP191" s="74"/>
      <c r="BQ191" s="74"/>
      <c r="BR191" s="74"/>
      <c r="BS191" s="74"/>
      <c r="BT191" s="74"/>
      <c r="BU191" s="74"/>
      <c r="BV191" s="74"/>
      <c r="BW191" s="74"/>
    </row>
    <row r="192" spans="1:75" x14ac:dyDescent="0.25">
      <c r="A192" s="74"/>
      <c r="B192" s="74"/>
      <c r="C192" s="97"/>
      <c r="D192" s="97"/>
      <c r="E192" s="97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AM192" s="74"/>
      <c r="BE192" s="74"/>
      <c r="BF192" s="74"/>
      <c r="BG192" s="74"/>
      <c r="BH192" s="74"/>
      <c r="BI192" s="74"/>
      <c r="BJ192" s="74"/>
      <c r="BK192" s="74"/>
      <c r="BL192" s="74"/>
      <c r="BM192" s="74"/>
      <c r="BN192" s="74"/>
      <c r="BO192" s="74"/>
      <c r="BP192" s="74"/>
      <c r="BQ192" s="74"/>
      <c r="BR192" s="74"/>
      <c r="BS192" s="74"/>
      <c r="BT192" s="74"/>
      <c r="BU192" s="74"/>
      <c r="BV192" s="74"/>
      <c r="BW192" s="74"/>
    </row>
    <row r="193" spans="1:75" x14ac:dyDescent="0.25">
      <c r="A193" s="74"/>
      <c r="B193" s="74"/>
      <c r="C193" s="97"/>
      <c r="D193" s="97"/>
      <c r="E193" s="97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AM193" s="74"/>
      <c r="BE193" s="74"/>
      <c r="BF193" s="74"/>
      <c r="BG193" s="74"/>
      <c r="BH193" s="74"/>
      <c r="BI193" s="74"/>
      <c r="BJ193" s="74"/>
      <c r="BK193" s="74"/>
      <c r="BL193" s="74"/>
      <c r="BM193" s="74"/>
      <c r="BN193" s="74"/>
      <c r="BO193" s="74"/>
      <c r="BP193" s="74"/>
      <c r="BQ193" s="74"/>
      <c r="BR193" s="74"/>
      <c r="BS193" s="74"/>
      <c r="BT193" s="74"/>
      <c r="BU193" s="74"/>
      <c r="BV193" s="74"/>
      <c r="BW193" s="74"/>
    </row>
    <row r="194" spans="1:75" x14ac:dyDescent="0.25">
      <c r="A194" s="74"/>
      <c r="B194" s="74"/>
      <c r="C194" s="97"/>
      <c r="D194" s="97"/>
      <c r="E194" s="97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AM194" s="74"/>
      <c r="BE194" s="74"/>
      <c r="BF194" s="74"/>
      <c r="BG194" s="74"/>
      <c r="BH194" s="74"/>
      <c r="BI194" s="74"/>
      <c r="BJ194" s="74"/>
      <c r="BK194" s="74"/>
      <c r="BL194" s="74"/>
      <c r="BM194" s="74"/>
      <c r="BN194" s="74"/>
      <c r="BO194" s="74"/>
      <c r="BP194" s="74"/>
      <c r="BQ194" s="74"/>
      <c r="BR194" s="74"/>
      <c r="BS194" s="74"/>
      <c r="BT194" s="74"/>
      <c r="BU194" s="74"/>
      <c r="BV194" s="74"/>
      <c r="BW194" s="74"/>
    </row>
    <row r="195" spans="1:75" x14ac:dyDescent="0.25">
      <c r="A195" s="74"/>
      <c r="B195" s="74"/>
      <c r="C195" s="97"/>
      <c r="D195" s="97"/>
      <c r="E195" s="97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AM195" s="74"/>
      <c r="BE195" s="74"/>
      <c r="BF195" s="74"/>
      <c r="BG195" s="74"/>
      <c r="BH195" s="74"/>
      <c r="BI195" s="74"/>
      <c r="BJ195" s="74"/>
      <c r="BK195" s="74"/>
      <c r="BL195" s="74"/>
      <c r="BM195" s="74"/>
      <c r="BN195" s="74"/>
      <c r="BO195" s="74"/>
      <c r="BP195" s="74"/>
      <c r="BQ195" s="74"/>
      <c r="BR195" s="74"/>
      <c r="BS195" s="74"/>
      <c r="BT195" s="74"/>
      <c r="BU195" s="74"/>
      <c r="BV195" s="74"/>
      <c r="BW195" s="74"/>
    </row>
    <row r="196" spans="1:75" x14ac:dyDescent="0.25">
      <c r="A196" s="74"/>
      <c r="B196" s="74"/>
      <c r="C196" s="97"/>
      <c r="D196" s="97"/>
      <c r="E196" s="97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AM196" s="74"/>
      <c r="BE196" s="74"/>
      <c r="BF196" s="74"/>
      <c r="BG196" s="74"/>
      <c r="BH196" s="74"/>
      <c r="BI196" s="74"/>
      <c r="BJ196" s="74"/>
      <c r="BK196" s="74"/>
      <c r="BL196" s="74"/>
      <c r="BM196" s="74"/>
      <c r="BN196" s="74"/>
      <c r="BO196" s="74"/>
      <c r="BP196" s="74"/>
      <c r="BQ196" s="74"/>
      <c r="BR196" s="74"/>
      <c r="BS196" s="74"/>
      <c r="BT196" s="74"/>
      <c r="BU196" s="74"/>
      <c r="BV196" s="74"/>
      <c r="BW196" s="74"/>
    </row>
    <row r="197" spans="1:75" x14ac:dyDescent="0.25">
      <c r="A197" s="74"/>
      <c r="B197" s="74"/>
      <c r="C197" s="97"/>
      <c r="D197" s="97"/>
      <c r="E197" s="97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AM197" s="74"/>
      <c r="BE197" s="74"/>
      <c r="BF197" s="74"/>
      <c r="BG197" s="74"/>
      <c r="BH197" s="74"/>
      <c r="BI197" s="74"/>
      <c r="BJ197" s="74"/>
      <c r="BK197" s="74"/>
      <c r="BL197" s="74"/>
      <c r="BM197" s="74"/>
      <c r="BN197" s="74"/>
      <c r="BO197" s="74"/>
      <c r="BP197" s="74"/>
      <c r="BQ197" s="74"/>
      <c r="BR197" s="74"/>
      <c r="BS197" s="74"/>
      <c r="BT197" s="74"/>
      <c r="BU197" s="74"/>
      <c r="BV197" s="74"/>
      <c r="BW197" s="74"/>
    </row>
    <row r="198" spans="1:75" x14ac:dyDescent="0.25">
      <c r="A198" s="74"/>
      <c r="B198" s="74"/>
      <c r="C198" s="97"/>
      <c r="D198" s="97"/>
      <c r="E198" s="97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AM198" s="74"/>
      <c r="BE198" s="74"/>
      <c r="BF198" s="74"/>
      <c r="BG198" s="74"/>
      <c r="BH198" s="74"/>
      <c r="BI198" s="74"/>
      <c r="BJ198" s="74"/>
      <c r="BK198" s="74"/>
      <c r="BL198" s="74"/>
      <c r="BM198" s="74"/>
      <c r="BN198" s="74"/>
      <c r="BO198" s="74"/>
      <c r="BP198" s="74"/>
      <c r="BQ198" s="74"/>
      <c r="BR198" s="74"/>
      <c r="BS198" s="74"/>
      <c r="BT198" s="74"/>
      <c r="BU198" s="74"/>
      <c r="BV198" s="74"/>
      <c r="BW198" s="74"/>
    </row>
    <row r="199" spans="1:75" x14ac:dyDescent="0.25">
      <c r="A199" s="74"/>
      <c r="B199" s="74"/>
      <c r="C199" s="97"/>
      <c r="D199" s="97"/>
      <c r="E199" s="97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AM199" s="74"/>
      <c r="BE199" s="74"/>
      <c r="BF199" s="74"/>
      <c r="BG199" s="74"/>
      <c r="BH199" s="74"/>
      <c r="BI199" s="74"/>
      <c r="BJ199" s="74"/>
      <c r="BK199" s="74"/>
      <c r="BL199" s="74"/>
      <c r="BM199" s="74"/>
      <c r="BN199" s="74"/>
      <c r="BO199" s="74"/>
      <c r="BP199" s="74"/>
      <c r="BQ199" s="74"/>
      <c r="BR199" s="74"/>
      <c r="BS199" s="74"/>
      <c r="BT199" s="74"/>
      <c r="BU199" s="74"/>
      <c r="BV199" s="74"/>
      <c r="BW199" s="74"/>
    </row>
    <row r="200" spans="1:75" x14ac:dyDescent="0.25">
      <c r="A200" s="74"/>
      <c r="B200" s="74"/>
      <c r="C200" s="97"/>
      <c r="D200" s="97"/>
      <c r="E200" s="97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AM200" s="74"/>
      <c r="BE200" s="74"/>
      <c r="BF200" s="74"/>
      <c r="BG200" s="74"/>
      <c r="BH200" s="74"/>
      <c r="BI200" s="74"/>
      <c r="BJ200" s="74"/>
      <c r="BK200" s="74"/>
      <c r="BL200" s="74"/>
      <c r="BM200" s="74"/>
      <c r="BN200" s="74"/>
      <c r="BO200" s="74"/>
      <c r="BP200" s="74"/>
      <c r="BQ200" s="74"/>
      <c r="BR200" s="74"/>
      <c r="BS200" s="74"/>
      <c r="BT200" s="74"/>
      <c r="BU200" s="74"/>
      <c r="BV200" s="74"/>
      <c r="BW200" s="74"/>
    </row>
    <row r="201" spans="1:75" x14ac:dyDescent="0.25">
      <c r="A201" s="74"/>
      <c r="B201" s="74"/>
      <c r="C201" s="97"/>
      <c r="D201" s="97"/>
      <c r="E201" s="97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AM201" s="74"/>
      <c r="BE201" s="74"/>
      <c r="BF201" s="74"/>
      <c r="BG201" s="74"/>
      <c r="BH201" s="74"/>
      <c r="BI201" s="74"/>
      <c r="BJ201" s="74"/>
      <c r="BK201" s="74"/>
      <c r="BL201" s="74"/>
      <c r="BM201" s="74"/>
      <c r="BN201" s="74"/>
      <c r="BO201" s="74"/>
      <c r="BP201" s="74"/>
      <c r="BQ201" s="74"/>
      <c r="BR201" s="74"/>
      <c r="BS201" s="74"/>
      <c r="BT201" s="74"/>
      <c r="BU201" s="74"/>
      <c r="BV201" s="74"/>
      <c r="BW201" s="74"/>
    </row>
    <row r="202" spans="1:75" x14ac:dyDescent="0.25">
      <c r="A202" s="74"/>
      <c r="B202" s="74"/>
      <c r="C202" s="97"/>
      <c r="D202" s="97"/>
      <c r="E202" s="97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AM202" s="74"/>
      <c r="BE202" s="74"/>
      <c r="BF202" s="74"/>
      <c r="BG202" s="74"/>
      <c r="BH202" s="74"/>
      <c r="BI202" s="74"/>
      <c r="BJ202" s="74"/>
      <c r="BK202" s="74"/>
      <c r="BL202" s="74"/>
      <c r="BM202" s="74"/>
      <c r="BN202" s="74"/>
      <c r="BO202" s="74"/>
      <c r="BP202" s="74"/>
      <c r="BQ202" s="74"/>
      <c r="BR202" s="74"/>
      <c r="BS202" s="74"/>
      <c r="BT202" s="74"/>
      <c r="BU202" s="74"/>
      <c r="BV202" s="74"/>
      <c r="BW202" s="74"/>
    </row>
    <row r="203" spans="1:75" x14ac:dyDescent="0.25">
      <c r="A203" s="74"/>
      <c r="B203" s="74"/>
      <c r="C203" s="97"/>
      <c r="D203" s="97"/>
      <c r="E203" s="97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AM203" s="74"/>
      <c r="BE203" s="74"/>
      <c r="BF203" s="74"/>
      <c r="BG203" s="74"/>
      <c r="BH203" s="74"/>
      <c r="BI203" s="74"/>
      <c r="BJ203" s="74"/>
      <c r="BK203" s="74"/>
      <c r="BL203" s="74"/>
      <c r="BM203" s="74"/>
      <c r="BN203" s="74"/>
      <c r="BO203" s="74"/>
      <c r="BP203" s="74"/>
      <c r="BQ203" s="74"/>
      <c r="BR203" s="74"/>
      <c r="BS203" s="74"/>
      <c r="BT203" s="74"/>
      <c r="BU203" s="74"/>
      <c r="BV203" s="74"/>
      <c r="BW203" s="74"/>
    </row>
    <row r="204" spans="1:75" x14ac:dyDescent="0.25">
      <c r="A204" s="74"/>
      <c r="B204" s="74"/>
      <c r="C204" s="97"/>
      <c r="D204" s="97"/>
      <c r="E204" s="97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AM204" s="74"/>
      <c r="BE204" s="74"/>
      <c r="BF204" s="74"/>
      <c r="BG204" s="74"/>
      <c r="BH204" s="74"/>
      <c r="BI204" s="74"/>
      <c r="BJ204" s="74"/>
      <c r="BK204" s="74"/>
      <c r="BL204" s="74"/>
      <c r="BM204" s="74"/>
      <c r="BN204" s="74"/>
      <c r="BO204" s="74"/>
      <c r="BP204" s="74"/>
      <c r="BQ204" s="74"/>
      <c r="BR204" s="74"/>
      <c r="BS204" s="74"/>
      <c r="BT204" s="74"/>
      <c r="BU204" s="74"/>
      <c r="BV204" s="74"/>
      <c r="BW204" s="74"/>
    </row>
    <row r="205" spans="1:75" x14ac:dyDescent="0.25">
      <c r="A205" s="74"/>
      <c r="B205" s="74"/>
      <c r="C205" s="97"/>
      <c r="D205" s="97"/>
      <c r="E205" s="97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AM205" s="74"/>
      <c r="BE205" s="74"/>
      <c r="BF205" s="74"/>
      <c r="BG205" s="74"/>
      <c r="BH205" s="74"/>
      <c r="BI205" s="74"/>
      <c r="BJ205" s="74"/>
      <c r="BK205" s="74"/>
      <c r="BL205" s="74"/>
      <c r="BM205" s="74"/>
      <c r="BN205" s="74"/>
      <c r="BO205" s="74"/>
      <c r="BP205" s="74"/>
      <c r="BQ205" s="74"/>
      <c r="BR205" s="74"/>
      <c r="BS205" s="74"/>
      <c r="BT205" s="74"/>
      <c r="BU205" s="74"/>
      <c r="BV205" s="74"/>
      <c r="BW205" s="74"/>
    </row>
    <row r="206" spans="1:75" x14ac:dyDescent="0.25">
      <c r="A206" s="74"/>
      <c r="B206" s="74"/>
      <c r="C206" s="97"/>
      <c r="D206" s="97"/>
      <c r="E206" s="97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AM206" s="74"/>
      <c r="BE206" s="74"/>
      <c r="BF206" s="74"/>
      <c r="BG206" s="74"/>
      <c r="BH206" s="74"/>
      <c r="BI206" s="74"/>
      <c r="BJ206" s="74"/>
      <c r="BK206" s="74"/>
      <c r="BL206" s="74"/>
      <c r="BM206" s="74"/>
      <c r="BN206" s="74"/>
      <c r="BO206" s="74"/>
      <c r="BP206" s="74"/>
      <c r="BQ206" s="74"/>
      <c r="BR206" s="74"/>
      <c r="BS206" s="74"/>
      <c r="BT206" s="74"/>
      <c r="BU206" s="74"/>
      <c r="BV206" s="74"/>
      <c r="BW206" s="74"/>
    </row>
    <row r="207" spans="1:75" x14ac:dyDescent="0.25">
      <c r="A207" s="74"/>
      <c r="B207" s="74"/>
      <c r="C207" s="97"/>
      <c r="D207" s="97"/>
      <c r="E207" s="97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AM207" s="74"/>
      <c r="BE207" s="74"/>
      <c r="BF207" s="74"/>
      <c r="BG207" s="74"/>
      <c r="BH207" s="74"/>
      <c r="BI207" s="74"/>
      <c r="BJ207" s="74"/>
      <c r="BK207" s="74"/>
      <c r="BL207" s="74"/>
      <c r="BM207" s="74"/>
      <c r="BN207" s="74"/>
      <c r="BO207" s="74"/>
      <c r="BP207" s="74"/>
      <c r="BQ207" s="74"/>
      <c r="BR207" s="74"/>
      <c r="BS207" s="74"/>
      <c r="BT207" s="74"/>
      <c r="BU207" s="74"/>
      <c r="BV207" s="74"/>
      <c r="BW207" s="74"/>
    </row>
    <row r="208" spans="1:75" x14ac:dyDescent="0.25">
      <c r="A208" s="74"/>
      <c r="B208" s="74"/>
      <c r="C208" s="97"/>
      <c r="D208" s="97"/>
      <c r="E208" s="97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AM208" s="74"/>
      <c r="BE208" s="74"/>
      <c r="BF208" s="74"/>
      <c r="BG208" s="74"/>
      <c r="BH208" s="74"/>
      <c r="BI208" s="74"/>
      <c r="BJ208" s="74"/>
      <c r="BK208" s="74"/>
      <c r="BL208" s="74"/>
      <c r="BM208" s="74"/>
      <c r="BN208" s="74"/>
      <c r="BO208" s="74"/>
      <c r="BP208" s="74"/>
      <c r="BQ208" s="74"/>
      <c r="BR208" s="74"/>
      <c r="BS208" s="74"/>
      <c r="BT208" s="74"/>
      <c r="BU208" s="74"/>
      <c r="BV208" s="74"/>
      <c r="BW208" s="74"/>
    </row>
    <row r="209" spans="1:75" x14ac:dyDescent="0.25">
      <c r="A209" s="74"/>
      <c r="B209" s="74"/>
      <c r="C209" s="97"/>
      <c r="D209" s="97"/>
      <c r="E209" s="97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AM209" s="74"/>
      <c r="BE209" s="74"/>
      <c r="BF209" s="74"/>
      <c r="BG209" s="74"/>
      <c r="BH209" s="74"/>
      <c r="BI209" s="74"/>
      <c r="BJ209" s="74"/>
      <c r="BK209" s="74"/>
      <c r="BL209" s="74"/>
      <c r="BM209" s="74"/>
      <c r="BN209" s="74"/>
      <c r="BO209" s="74"/>
      <c r="BP209" s="74"/>
      <c r="BQ209" s="74"/>
      <c r="BR209" s="74"/>
      <c r="BS209" s="74"/>
      <c r="BT209" s="74"/>
      <c r="BU209" s="74"/>
      <c r="BV209" s="74"/>
      <c r="BW209" s="74"/>
    </row>
    <row r="210" spans="1:75" x14ac:dyDescent="0.25">
      <c r="A210" s="74"/>
      <c r="B210" s="74"/>
      <c r="C210" s="97"/>
      <c r="D210" s="97"/>
      <c r="E210" s="97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AM210" s="74"/>
      <c r="BE210" s="74"/>
      <c r="BF210" s="74"/>
      <c r="BG210" s="74"/>
      <c r="BH210" s="74"/>
      <c r="BI210" s="74"/>
      <c r="BJ210" s="74"/>
      <c r="BK210" s="74"/>
      <c r="BL210" s="74"/>
      <c r="BM210" s="74"/>
      <c r="BN210" s="74"/>
      <c r="BO210" s="74"/>
      <c r="BP210" s="74"/>
      <c r="BQ210" s="74"/>
      <c r="BR210" s="74"/>
      <c r="BS210" s="74"/>
      <c r="BT210" s="74"/>
      <c r="BU210" s="74"/>
      <c r="BV210" s="74"/>
      <c r="BW210" s="74"/>
    </row>
    <row r="211" spans="1:75" x14ac:dyDescent="0.25">
      <c r="A211" s="74"/>
      <c r="B211" s="74"/>
      <c r="C211" s="97"/>
      <c r="D211" s="97"/>
      <c r="E211" s="97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AM211" s="74"/>
      <c r="BE211" s="74"/>
      <c r="BF211" s="74"/>
      <c r="BG211" s="74"/>
      <c r="BH211" s="74"/>
      <c r="BI211" s="74"/>
      <c r="BJ211" s="74"/>
      <c r="BK211" s="74"/>
      <c r="BL211" s="74"/>
      <c r="BM211" s="74"/>
      <c r="BN211" s="74"/>
      <c r="BO211" s="74"/>
      <c r="BP211" s="74"/>
      <c r="BQ211" s="74"/>
      <c r="BR211" s="74"/>
      <c r="BS211" s="74"/>
      <c r="BT211" s="74"/>
      <c r="BU211" s="74"/>
      <c r="BV211" s="74"/>
      <c r="BW211" s="74"/>
    </row>
    <row r="212" spans="1:75" x14ac:dyDescent="0.25">
      <c r="A212" s="74"/>
      <c r="B212" s="74"/>
      <c r="C212" s="97"/>
      <c r="D212" s="97"/>
      <c r="E212" s="97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AM212" s="74"/>
      <c r="BE212" s="74"/>
      <c r="BF212" s="74"/>
      <c r="BG212" s="74"/>
      <c r="BH212" s="74"/>
      <c r="BI212" s="74"/>
      <c r="BJ212" s="74"/>
      <c r="BK212" s="74"/>
      <c r="BL212" s="74"/>
      <c r="BM212" s="74"/>
      <c r="BN212" s="74"/>
      <c r="BO212" s="74"/>
      <c r="BP212" s="74"/>
      <c r="BQ212" s="74"/>
      <c r="BR212" s="74"/>
      <c r="BS212" s="74"/>
      <c r="BT212" s="74"/>
      <c r="BU212" s="74"/>
      <c r="BV212" s="74"/>
      <c r="BW212" s="74"/>
    </row>
    <row r="213" spans="1:75" x14ac:dyDescent="0.25">
      <c r="A213" s="74"/>
      <c r="B213" s="74"/>
      <c r="C213" s="97"/>
      <c r="D213" s="97"/>
      <c r="E213" s="97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AM213" s="74"/>
      <c r="BE213" s="74"/>
      <c r="BF213" s="74"/>
      <c r="BG213" s="74"/>
      <c r="BH213" s="74"/>
      <c r="BI213" s="74"/>
      <c r="BJ213" s="74"/>
      <c r="BK213" s="74"/>
      <c r="BL213" s="74"/>
      <c r="BM213" s="74"/>
      <c r="BN213" s="74"/>
      <c r="BO213" s="74"/>
      <c r="BP213" s="74"/>
      <c r="BQ213" s="74"/>
      <c r="BR213" s="74"/>
      <c r="BS213" s="74"/>
      <c r="BT213" s="74"/>
      <c r="BU213" s="74"/>
      <c r="BV213" s="74"/>
      <c r="BW213" s="74"/>
    </row>
    <row r="214" spans="1:75" x14ac:dyDescent="0.25">
      <c r="A214" s="74"/>
      <c r="B214" s="74"/>
      <c r="C214" s="97"/>
      <c r="D214" s="97"/>
      <c r="E214" s="97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AM214" s="74"/>
      <c r="BE214" s="74"/>
      <c r="BF214" s="74"/>
      <c r="BG214" s="74"/>
      <c r="BH214" s="74"/>
      <c r="BI214" s="74"/>
      <c r="BJ214" s="74"/>
      <c r="BK214" s="74"/>
      <c r="BL214" s="74"/>
      <c r="BM214" s="74"/>
      <c r="BN214" s="74"/>
      <c r="BO214" s="74"/>
      <c r="BP214" s="74"/>
      <c r="BQ214" s="74"/>
      <c r="BR214" s="74"/>
      <c r="BS214" s="74"/>
      <c r="BT214" s="74"/>
      <c r="BU214" s="74"/>
      <c r="BV214" s="74"/>
      <c r="BW214" s="74"/>
    </row>
    <row r="215" spans="1:75" x14ac:dyDescent="0.25">
      <c r="A215" s="74"/>
      <c r="B215" s="74"/>
      <c r="C215" s="97"/>
      <c r="D215" s="97"/>
      <c r="E215" s="97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AM215" s="74"/>
      <c r="BE215" s="74"/>
      <c r="BF215" s="74"/>
      <c r="BG215" s="74"/>
      <c r="BH215" s="74"/>
      <c r="BI215" s="74"/>
      <c r="BJ215" s="74"/>
      <c r="BK215" s="74"/>
      <c r="BL215" s="74"/>
      <c r="BM215" s="74"/>
      <c r="BN215" s="74"/>
      <c r="BO215" s="74"/>
      <c r="BP215" s="74"/>
      <c r="BQ215" s="74"/>
      <c r="BR215" s="74"/>
      <c r="BS215" s="74"/>
      <c r="BT215" s="74"/>
      <c r="BU215" s="74"/>
      <c r="BV215" s="74"/>
      <c r="BW215" s="74"/>
    </row>
    <row r="216" spans="1:75" x14ac:dyDescent="0.25">
      <c r="A216" s="74"/>
      <c r="B216" s="74"/>
      <c r="C216" s="97"/>
      <c r="D216" s="97"/>
      <c r="E216" s="97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AM216" s="74"/>
      <c r="BE216" s="74"/>
      <c r="BF216" s="74"/>
      <c r="BG216" s="74"/>
      <c r="BH216" s="74"/>
      <c r="BI216" s="74"/>
      <c r="BJ216" s="74"/>
      <c r="BK216" s="74"/>
      <c r="BL216" s="74"/>
      <c r="BM216" s="74"/>
      <c r="BN216" s="74"/>
      <c r="BO216" s="74"/>
      <c r="BP216" s="74"/>
      <c r="BQ216" s="74"/>
      <c r="BR216" s="74"/>
      <c r="BS216" s="74"/>
      <c r="BT216" s="74"/>
      <c r="BU216" s="74"/>
      <c r="BV216" s="74"/>
      <c r="BW216" s="74"/>
    </row>
    <row r="217" spans="1:75" x14ac:dyDescent="0.25">
      <c r="A217" s="74"/>
      <c r="B217" s="74"/>
      <c r="C217" s="97"/>
      <c r="D217" s="97"/>
      <c r="E217" s="97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AM217" s="74"/>
      <c r="BE217" s="74"/>
      <c r="BF217" s="74"/>
      <c r="BG217" s="74"/>
      <c r="BH217" s="74"/>
      <c r="BI217" s="74"/>
      <c r="BJ217" s="74"/>
      <c r="BK217" s="74"/>
      <c r="BL217" s="74"/>
      <c r="BM217" s="74"/>
      <c r="BN217" s="74"/>
      <c r="BO217" s="74"/>
      <c r="BP217" s="74"/>
      <c r="BQ217" s="74"/>
      <c r="BR217" s="74"/>
      <c r="BS217" s="74"/>
      <c r="BT217" s="74"/>
      <c r="BU217" s="74"/>
      <c r="BV217" s="74"/>
      <c r="BW217" s="74"/>
    </row>
    <row r="218" spans="1:75" x14ac:dyDescent="0.25">
      <c r="A218" s="74"/>
      <c r="B218" s="74"/>
      <c r="C218" s="97"/>
      <c r="D218" s="97"/>
      <c r="E218" s="97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AM218" s="74"/>
      <c r="BE218" s="74"/>
      <c r="BF218" s="74"/>
      <c r="BG218" s="74"/>
      <c r="BH218" s="74"/>
      <c r="BI218" s="74"/>
      <c r="BJ218" s="74"/>
      <c r="BK218" s="74"/>
      <c r="BL218" s="74"/>
      <c r="BM218" s="74"/>
      <c r="BN218" s="74"/>
      <c r="BO218" s="74"/>
      <c r="BP218" s="74"/>
      <c r="BQ218" s="74"/>
      <c r="BR218" s="74"/>
      <c r="BS218" s="74"/>
      <c r="BT218" s="74"/>
      <c r="BU218" s="74"/>
      <c r="BV218" s="74"/>
      <c r="BW218" s="74"/>
    </row>
    <row r="219" spans="1:75" x14ac:dyDescent="0.25">
      <c r="A219" s="74"/>
      <c r="B219" s="74"/>
      <c r="C219" s="97"/>
      <c r="D219" s="97"/>
      <c r="E219" s="97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AM219" s="74"/>
      <c r="BE219" s="74"/>
      <c r="BF219" s="74"/>
      <c r="BG219" s="74"/>
      <c r="BH219" s="74"/>
      <c r="BI219" s="74"/>
      <c r="BJ219" s="74"/>
      <c r="BK219" s="74"/>
      <c r="BL219" s="74"/>
      <c r="BM219" s="74"/>
      <c r="BN219" s="74"/>
      <c r="BO219" s="74"/>
      <c r="BP219" s="74"/>
      <c r="BQ219" s="74"/>
      <c r="BR219" s="74"/>
      <c r="BS219" s="74"/>
      <c r="BT219" s="74"/>
      <c r="BU219" s="74"/>
      <c r="BV219" s="74"/>
      <c r="BW219" s="74"/>
    </row>
    <row r="220" spans="1:75" x14ac:dyDescent="0.25">
      <c r="A220" s="74"/>
      <c r="B220" s="74"/>
      <c r="C220" s="97"/>
      <c r="D220" s="97"/>
      <c r="E220" s="97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AM220" s="74"/>
      <c r="BE220" s="74"/>
      <c r="BF220" s="74"/>
      <c r="BG220" s="74"/>
      <c r="BH220" s="74"/>
      <c r="BI220" s="74"/>
      <c r="BJ220" s="74"/>
      <c r="BK220" s="74"/>
      <c r="BL220" s="74"/>
      <c r="BM220" s="74"/>
      <c r="BN220" s="74"/>
      <c r="BO220" s="74"/>
      <c r="BP220" s="74"/>
      <c r="BQ220" s="74"/>
      <c r="BR220" s="74"/>
      <c r="BS220" s="74"/>
      <c r="BT220" s="74"/>
      <c r="BU220" s="74"/>
      <c r="BV220" s="74"/>
      <c r="BW220" s="74"/>
    </row>
    <row r="221" spans="1:75" x14ac:dyDescent="0.25">
      <c r="A221" s="74"/>
      <c r="B221" s="74"/>
      <c r="C221" s="97"/>
      <c r="D221" s="97"/>
      <c r="E221" s="97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AM221" s="74"/>
      <c r="BE221" s="74"/>
      <c r="BF221" s="74"/>
      <c r="BG221" s="74"/>
      <c r="BH221" s="74"/>
      <c r="BI221" s="74"/>
      <c r="BJ221" s="74"/>
      <c r="BK221" s="74"/>
      <c r="BL221" s="74"/>
      <c r="BM221" s="74"/>
      <c r="BN221" s="74"/>
      <c r="BO221" s="74"/>
      <c r="BP221" s="74"/>
      <c r="BQ221" s="74"/>
      <c r="BR221" s="74"/>
      <c r="BS221" s="74"/>
      <c r="BT221" s="74"/>
      <c r="BU221" s="74"/>
      <c r="BV221" s="74"/>
      <c r="BW221" s="74"/>
    </row>
    <row r="222" spans="1:75" x14ac:dyDescent="0.25">
      <c r="A222" s="74"/>
      <c r="B222" s="74"/>
      <c r="C222" s="97"/>
      <c r="D222" s="97"/>
      <c r="E222" s="97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AM222" s="74"/>
      <c r="BE222" s="74"/>
      <c r="BF222" s="74"/>
      <c r="BG222" s="74"/>
      <c r="BH222" s="74"/>
      <c r="BI222" s="74"/>
      <c r="BJ222" s="74"/>
      <c r="BK222" s="74"/>
      <c r="BL222" s="74"/>
      <c r="BM222" s="74"/>
      <c r="BN222" s="74"/>
      <c r="BO222" s="74"/>
      <c r="BP222" s="74"/>
      <c r="BQ222" s="74"/>
      <c r="BR222" s="74"/>
      <c r="BS222" s="74"/>
      <c r="BT222" s="74"/>
      <c r="BU222" s="74"/>
      <c r="BV222" s="74"/>
      <c r="BW222" s="74"/>
    </row>
    <row r="223" spans="1:75" x14ac:dyDescent="0.25">
      <c r="A223" s="74"/>
      <c r="B223" s="74"/>
      <c r="C223" s="97"/>
      <c r="D223" s="97"/>
      <c r="E223" s="97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AM223" s="74"/>
      <c r="BE223" s="74"/>
      <c r="BF223" s="74"/>
      <c r="BG223" s="74"/>
      <c r="BH223" s="74"/>
      <c r="BI223" s="74"/>
      <c r="BJ223" s="74"/>
      <c r="BK223" s="74"/>
      <c r="BL223" s="74"/>
      <c r="BM223" s="74"/>
      <c r="BN223" s="74"/>
      <c r="BO223" s="74"/>
      <c r="BP223" s="74"/>
      <c r="BQ223" s="74"/>
      <c r="BR223" s="74"/>
      <c r="BS223" s="74"/>
      <c r="BT223" s="74"/>
      <c r="BU223" s="74"/>
      <c r="BV223" s="74"/>
      <c r="BW223" s="74"/>
    </row>
    <row r="224" spans="1:75" x14ac:dyDescent="0.25">
      <c r="A224" s="74"/>
      <c r="B224" s="74"/>
      <c r="C224" s="97"/>
      <c r="D224" s="97"/>
      <c r="E224" s="97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AM224" s="74"/>
      <c r="BE224" s="74"/>
      <c r="BF224" s="74"/>
      <c r="BG224" s="74"/>
      <c r="BH224" s="74"/>
      <c r="BI224" s="74"/>
      <c r="BJ224" s="74"/>
      <c r="BK224" s="74"/>
      <c r="BL224" s="74"/>
      <c r="BM224" s="74"/>
      <c r="BN224" s="74"/>
      <c r="BO224" s="74"/>
      <c r="BP224" s="74"/>
      <c r="BQ224" s="74"/>
      <c r="BR224" s="74"/>
      <c r="BS224" s="74"/>
      <c r="BT224" s="74"/>
      <c r="BU224" s="74"/>
      <c r="BV224" s="74"/>
      <c r="BW224" s="74"/>
    </row>
    <row r="225" spans="1:75" x14ac:dyDescent="0.25">
      <c r="A225" s="74"/>
      <c r="B225" s="74"/>
      <c r="C225" s="97"/>
      <c r="D225" s="97"/>
      <c r="E225" s="97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AM225" s="74"/>
      <c r="BE225" s="74"/>
      <c r="BF225" s="74"/>
      <c r="BG225" s="74"/>
      <c r="BH225" s="74"/>
      <c r="BI225" s="74"/>
      <c r="BJ225" s="74"/>
      <c r="BK225" s="74"/>
      <c r="BL225" s="74"/>
      <c r="BM225" s="74"/>
      <c r="BN225" s="74"/>
      <c r="BO225" s="74"/>
      <c r="BP225" s="74"/>
      <c r="BQ225" s="74"/>
      <c r="BR225" s="74"/>
      <c r="BS225" s="74"/>
      <c r="BT225" s="74"/>
      <c r="BU225" s="74"/>
      <c r="BV225" s="74"/>
      <c r="BW225" s="74"/>
    </row>
    <row r="226" spans="1:75" x14ac:dyDescent="0.25">
      <c r="A226" s="74"/>
      <c r="B226" s="74"/>
      <c r="C226" s="97"/>
      <c r="D226" s="97"/>
      <c r="E226" s="97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AM226" s="74"/>
      <c r="BE226" s="74"/>
      <c r="BF226" s="74"/>
      <c r="BG226" s="74"/>
      <c r="BH226" s="74"/>
      <c r="BI226" s="74"/>
      <c r="BJ226" s="74"/>
      <c r="BK226" s="74"/>
      <c r="BL226" s="74"/>
      <c r="BM226" s="74"/>
      <c r="BN226" s="74"/>
      <c r="BO226" s="74"/>
      <c r="BP226" s="74"/>
      <c r="BQ226" s="74"/>
      <c r="BR226" s="74"/>
      <c r="BS226" s="74"/>
      <c r="BT226" s="74"/>
      <c r="BU226" s="74"/>
      <c r="BV226" s="74"/>
      <c r="BW226" s="74"/>
    </row>
    <row r="227" spans="1:75" x14ac:dyDescent="0.25">
      <c r="A227" s="74"/>
      <c r="B227" s="74"/>
      <c r="C227" s="97"/>
      <c r="D227" s="97"/>
      <c r="E227" s="97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AM227" s="74"/>
      <c r="BE227" s="74"/>
      <c r="BF227" s="74"/>
      <c r="BG227" s="74"/>
      <c r="BH227" s="74"/>
      <c r="BI227" s="74"/>
      <c r="BJ227" s="74"/>
      <c r="BK227" s="74"/>
      <c r="BL227" s="74"/>
      <c r="BM227" s="74"/>
      <c r="BN227" s="74"/>
      <c r="BO227" s="74"/>
      <c r="BP227" s="74"/>
      <c r="BQ227" s="74"/>
      <c r="BR227" s="74"/>
      <c r="BS227" s="74"/>
      <c r="BT227" s="74"/>
      <c r="BU227" s="74"/>
      <c r="BV227" s="74"/>
      <c r="BW227" s="74"/>
    </row>
    <row r="228" spans="1:75" x14ac:dyDescent="0.25">
      <c r="A228" s="74"/>
      <c r="B228" s="74"/>
      <c r="C228" s="97"/>
      <c r="D228" s="97"/>
      <c r="E228" s="97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AM228" s="74"/>
      <c r="BE228" s="74"/>
      <c r="BF228" s="74"/>
      <c r="BG228" s="74"/>
      <c r="BH228" s="74"/>
      <c r="BI228" s="74"/>
      <c r="BJ228" s="74"/>
      <c r="BK228" s="74"/>
      <c r="BL228" s="74"/>
      <c r="BM228" s="74"/>
      <c r="BN228" s="74"/>
      <c r="BO228" s="74"/>
      <c r="BP228" s="74"/>
      <c r="BQ228" s="74"/>
      <c r="BR228" s="74"/>
      <c r="BS228" s="74"/>
      <c r="BT228" s="74"/>
      <c r="BU228" s="74"/>
      <c r="BV228" s="74"/>
      <c r="BW228" s="74"/>
    </row>
    <row r="229" spans="1:75" x14ac:dyDescent="0.25">
      <c r="A229" s="74"/>
      <c r="B229" s="74"/>
      <c r="C229" s="97"/>
      <c r="D229" s="97"/>
      <c r="E229" s="97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AM229" s="74"/>
      <c r="BE229" s="74"/>
      <c r="BF229" s="74"/>
      <c r="BG229" s="74"/>
      <c r="BH229" s="74"/>
      <c r="BI229" s="74"/>
      <c r="BJ229" s="74"/>
      <c r="BK229" s="74"/>
      <c r="BL229" s="74"/>
      <c r="BM229" s="74"/>
      <c r="BN229" s="74"/>
      <c r="BO229" s="74"/>
      <c r="BP229" s="74"/>
      <c r="BQ229" s="74"/>
      <c r="BR229" s="74"/>
      <c r="BS229" s="74"/>
      <c r="BT229" s="74"/>
      <c r="BU229" s="74"/>
      <c r="BV229" s="74"/>
      <c r="BW229" s="74"/>
    </row>
  </sheetData>
  <mergeCells count="11">
    <mergeCell ref="H12:I12"/>
    <mergeCell ref="H7:I7"/>
    <mergeCell ref="H8:I8"/>
    <mergeCell ref="H9:I9"/>
    <mergeCell ref="H10:I10"/>
    <mergeCell ref="H11:I11"/>
    <mergeCell ref="D13:E13"/>
    <mergeCell ref="H13:I13"/>
    <mergeCell ref="D16:D19"/>
    <mergeCell ref="D34:D37"/>
    <mergeCell ref="D40:M40"/>
  </mergeCells>
  <conditionalFormatting sqref="F8">
    <cfRule type="iconSet" priority="7">
      <iconSet iconSet="3Arrows">
        <cfvo type="percent" val="0"/>
        <cfvo type="percent" val="#REF!" gte="0"/>
        <cfvo type="percent" val="#REF!" gte="0"/>
      </iconSet>
    </cfRule>
  </conditionalFormatting>
  <conditionalFormatting sqref="D34">
    <cfRule type="expression" dxfId="3" priority="3">
      <formula>$U$12&gt;3</formula>
    </cfRule>
    <cfRule type="expression" dxfId="2" priority="4">
      <formula>$U$12&lt;4</formula>
    </cfRule>
  </conditionalFormatting>
  <conditionalFormatting sqref="D16">
    <cfRule type="expression" dxfId="1" priority="1">
      <formula>$U$11&lt;4</formula>
    </cfRule>
    <cfRule type="expression" dxfId="0" priority="2">
      <formula>$U$11&gt;3</formula>
    </cfRule>
  </conditionalFormatting>
  <pageMargins left="0.7" right="0.7" top="0.75" bottom="0.75" header="0.3" footer="0.3"/>
  <pageSetup scale="80" orientation="landscape" r:id="rId1"/>
  <ignoredErrors>
    <ignoredError sqref="X14:Z14 X13:Z13 AA13:AB14 AC13:AD14 AF13:AF1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45" r:id="rId4" name="Drop Down 1">
              <controlPr locked="0" defaultSize="0" autoLine="0" autoPict="0">
                <anchor>
                  <from>
                    <xdr:col>3</xdr:col>
                    <xdr:colOff>259080</xdr:colOff>
                    <xdr:row>7</xdr:row>
                    <xdr:rowOff>60960</xdr:rowOff>
                  </from>
                  <to>
                    <xdr:col>5</xdr:col>
                    <xdr:colOff>670560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6" r:id="rId5" name="Drop Down 2">
              <controlPr locked="0" defaultSize="0" autoLine="0" autoPict="0">
                <anchor>
                  <from>
                    <xdr:col>3</xdr:col>
                    <xdr:colOff>259080</xdr:colOff>
                    <xdr:row>24</xdr:row>
                    <xdr:rowOff>0</xdr:rowOff>
                  </from>
                  <to>
                    <xdr:col>5</xdr:col>
                    <xdr:colOff>670560</xdr:colOff>
                    <xdr:row>25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83"/>
  <sheetViews>
    <sheetView zoomScaleNormal="100" workbookViewId="0">
      <pane ySplit="1" topLeftCell="A2" activePane="bottomLeft" state="frozen"/>
      <selection pane="bottomLeft"/>
    </sheetView>
  </sheetViews>
  <sheetFormatPr defaultColWidth="11.44140625" defaultRowHeight="12" customHeight="1" x14ac:dyDescent="0.2"/>
  <cols>
    <col min="1" max="1" width="15.6640625" style="131" bestFit="1" customWidth="1"/>
    <col min="2" max="2" width="5.6640625" style="131" bestFit="1" customWidth="1"/>
    <col min="3" max="3" width="40.6640625" style="131" bestFit="1" customWidth="1"/>
    <col min="4" max="4" width="8.6640625" style="131" bestFit="1" customWidth="1"/>
    <col min="5" max="6" width="9.6640625" style="131" bestFit="1" customWidth="1"/>
    <col min="7" max="9" width="11.6640625" style="131" bestFit="1" customWidth="1"/>
    <col min="10" max="10" width="8.6640625" style="131" bestFit="1" customWidth="1"/>
    <col min="11" max="12" width="9.6640625" style="131" bestFit="1" customWidth="1"/>
    <col min="13" max="15" width="11.6640625" style="131" bestFit="1" customWidth="1"/>
    <col min="16" max="16" width="9.6640625" style="131" bestFit="1" customWidth="1"/>
    <col min="17" max="17" width="7.6640625" style="131" bestFit="1" customWidth="1"/>
    <col min="18" max="16384" width="11.44140625" style="131"/>
  </cols>
  <sheetData>
    <row r="1" spans="1:17" ht="161.1" customHeight="1" x14ac:dyDescent="0.3">
      <c r="A1" s="125" t="s">
        <v>204</v>
      </c>
      <c r="B1" s="126" t="s">
        <v>176</v>
      </c>
      <c r="C1" s="126" t="s">
        <v>205</v>
      </c>
      <c r="D1" s="127" t="s">
        <v>206</v>
      </c>
      <c r="E1" s="128" t="s">
        <v>207</v>
      </c>
      <c r="F1" s="129" t="s">
        <v>208</v>
      </c>
      <c r="G1" s="129" t="s">
        <v>209</v>
      </c>
      <c r="H1" s="129" t="s">
        <v>210</v>
      </c>
      <c r="I1" s="130" t="s">
        <v>211</v>
      </c>
      <c r="J1" s="127" t="s">
        <v>212</v>
      </c>
      <c r="K1" s="128" t="s">
        <v>213</v>
      </c>
      <c r="L1" s="129" t="s">
        <v>214</v>
      </c>
      <c r="M1" s="129" t="s">
        <v>215</v>
      </c>
      <c r="N1" s="129" t="s">
        <v>216</v>
      </c>
      <c r="O1" s="129" t="s">
        <v>217</v>
      </c>
      <c r="P1" s="127" t="s">
        <v>218</v>
      </c>
      <c r="Q1" s="127" t="s">
        <v>219</v>
      </c>
    </row>
    <row r="2" spans="1:17" ht="35.1" customHeight="1" x14ac:dyDescent="0.3">
      <c r="A2" s="132" t="s">
        <v>220</v>
      </c>
      <c r="B2" s="133">
        <v>1</v>
      </c>
      <c r="C2" s="132" t="s">
        <v>221</v>
      </c>
      <c r="D2" s="140">
        <v>0.59509999999999996</v>
      </c>
      <c r="E2" s="141">
        <v>0.19220000000000001</v>
      </c>
      <c r="F2" s="141">
        <v>0.40289999999999998</v>
      </c>
      <c r="G2" s="141">
        <v>0.15570000000000001</v>
      </c>
      <c r="H2" s="141">
        <v>0.20960000000000001</v>
      </c>
      <c r="I2" s="142">
        <v>3.9600000000000003E-2</v>
      </c>
      <c r="J2" s="140">
        <v>0.2492</v>
      </c>
      <c r="K2" s="136">
        <v>8</v>
      </c>
      <c r="L2" s="137">
        <v>16</v>
      </c>
      <c r="M2" s="137">
        <v>7</v>
      </c>
      <c r="N2" s="137">
        <v>9</v>
      </c>
      <c r="O2" s="137">
        <v>2</v>
      </c>
      <c r="P2" s="138">
        <v>42</v>
      </c>
      <c r="Q2" s="139" t="s">
        <v>222</v>
      </c>
    </row>
    <row r="3" spans="1:17" ht="35.1" customHeight="1" x14ac:dyDescent="0.3">
      <c r="A3" s="132" t="s">
        <v>220</v>
      </c>
      <c r="B3" s="133">
        <v>2</v>
      </c>
      <c r="C3" s="132" t="s">
        <v>223</v>
      </c>
      <c r="D3" s="140">
        <v>0.57709999999999995</v>
      </c>
      <c r="E3" s="141">
        <v>0.17369999999999999</v>
      </c>
      <c r="F3" s="141">
        <v>0.40329999999999999</v>
      </c>
      <c r="G3" s="141">
        <v>0.15240000000000001</v>
      </c>
      <c r="H3" s="141">
        <v>0.27050000000000002</v>
      </c>
      <c r="I3" s="142">
        <v>0</v>
      </c>
      <c r="J3" s="140">
        <v>0.27050000000000002</v>
      </c>
      <c r="K3" s="136">
        <v>6</v>
      </c>
      <c r="L3" s="137">
        <v>18</v>
      </c>
      <c r="M3" s="137">
        <v>6</v>
      </c>
      <c r="N3" s="137">
        <v>12</v>
      </c>
      <c r="O3" s="137">
        <v>0</v>
      </c>
      <c r="P3" s="138">
        <v>42</v>
      </c>
      <c r="Q3" s="139" t="s">
        <v>222</v>
      </c>
    </row>
    <row r="4" spans="1:17" ht="35.1" customHeight="1" x14ac:dyDescent="0.3">
      <c r="A4" s="132" t="s">
        <v>220</v>
      </c>
      <c r="B4" s="133">
        <v>3</v>
      </c>
      <c r="C4" s="132" t="s">
        <v>224</v>
      </c>
      <c r="D4" s="140">
        <v>0.53879999999999995</v>
      </c>
      <c r="E4" s="141">
        <v>0.1938</v>
      </c>
      <c r="F4" s="141">
        <v>0.34499999999999997</v>
      </c>
      <c r="G4" s="141">
        <v>5.8099999999999999E-2</v>
      </c>
      <c r="H4" s="141">
        <v>0.22919999999999999</v>
      </c>
      <c r="I4" s="142">
        <v>0.1739</v>
      </c>
      <c r="J4" s="140">
        <v>0.40310000000000001</v>
      </c>
      <c r="K4" s="136">
        <v>8</v>
      </c>
      <c r="L4" s="137">
        <v>14</v>
      </c>
      <c r="M4" s="137">
        <v>3</v>
      </c>
      <c r="N4" s="137">
        <v>10</v>
      </c>
      <c r="O4" s="137">
        <v>7</v>
      </c>
      <c r="P4" s="138">
        <v>42</v>
      </c>
      <c r="Q4" s="139" t="s">
        <v>222</v>
      </c>
    </row>
    <row r="5" spans="1:17" ht="35.1" customHeight="1" x14ac:dyDescent="0.3">
      <c r="A5" s="132" t="s">
        <v>220</v>
      </c>
      <c r="B5" s="133">
        <v>4</v>
      </c>
      <c r="C5" s="132" t="s">
        <v>225</v>
      </c>
      <c r="D5" s="140">
        <v>0.69340000000000002</v>
      </c>
      <c r="E5" s="141">
        <v>0.2868</v>
      </c>
      <c r="F5" s="141">
        <v>0.40660000000000002</v>
      </c>
      <c r="G5" s="141">
        <v>0.15110000000000001</v>
      </c>
      <c r="H5" s="141">
        <v>3.9600000000000003E-2</v>
      </c>
      <c r="I5" s="142">
        <v>0.11600000000000001</v>
      </c>
      <c r="J5" s="140">
        <v>0.15559999999999999</v>
      </c>
      <c r="K5" s="136">
        <v>12</v>
      </c>
      <c r="L5" s="137">
        <v>18</v>
      </c>
      <c r="M5" s="137">
        <v>6</v>
      </c>
      <c r="N5" s="137">
        <v>2</v>
      </c>
      <c r="O5" s="137">
        <v>4</v>
      </c>
      <c r="P5" s="138">
        <v>42</v>
      </c>
      <c r="Q5" s="139" t="s">
        <v>222</v>
      </c>
    </row>
    <row r="6" spans="1:17" ht="35.1" customHeight="1" x14ac:dyDescent="0.3">
      <c r="A6" s="132" t="s">
        <v>220</v>
      </c>
      <c r="B6" s="133">
        <v>5</v>
      </c>
      <c r="C6" s="134" t="s">
        <v>2</v>
      </c>
      <c r="D6" s="140">
        <v>0.88400000000000001</v>
      </c>
      <c r="E6" s="141">
        <v>0.36609999999999998</v>
      </c>
      <c r="F6" s="141">
        <v>0.51790000000000003</v>
      </c>
      <c r="G6" s="141">
        <v>5.67E-2</v>
      </c>
      <c r="H6" s="141">
        <v>0</v>
      </c>
      <c r="I6" s="142">
        <v>5.9299999999999999E-2</v>
      </c>
      <c r="J6" s="140">
        <v>5.9299999999999999E-2</v>
      </c>
      <c r="K6" s="136">
        <v>17</v>
      </c>
      <c r="L6" s="137">
        <v>21</v>
      </c>
      <c r="M6" s="137">
        <v>2</v>
      </c>
      <c r="N6" s="137">
        <v>0</v>
      </c>
      <c r="O6" s="137">
        <v>2</v>
      </c>
      <c r="P6" s="138">
        <v>42</v>
      </c>
      <c r="Q6" s="139" t="s">
        <v>222</v>
      </c>
    </row>
    <row r="7" spans="1:17" ht="35.1" customHeight="1" x14ac:dyDescent="0.3">
      <c r="A7" s="132" t="s">
        <v>220</v>
      </c>
      <c r="B7" s="133">
        <v>6</v>
      </c>
      <c r="C7" s="132" t="s">
        <v>226</v>
      </c>
      <c r="D7" s="140">
        <v>0.69010000000000005</v>
      </c>
      <c r="E7" s="141">
        <v>0.1724</v>
      </c>
      <c r="F7" s="141">
        <v>0.51770000000000005</v>
      </c>
      <c r="G7" s="141">
        <v>5.8000000000000003E-2</v>
      </c>
      <c r="H7" s="141">
        <v>0.15429999999999999</v>
      </c>
      <c r="I7" s="142">
        <v>9.7600000000000006E-2</v>
      </c>
      <c r="J7" s="140">
        <v>0.25190000000000001</v>
      </c>
      <c r="K7" s="136">
        <v>7</v>
      </c>
      <c r="L7" s="137">
        <v>22</v>
      </c>
      <c r="M7" s="137">
        <v>3</v>
      </c>
      <c r="N7" s="137">
        <v>7</v>
      </c>
      <c r="O7" s="137">
        <v>3</v>
      </c>
      <c r="P7" s="138">
        <v>42</v>
      </c>
      <c r="Q7" s="139" t="s">
        <v>222</v>
      </c>
    </row>
    <row r="8" spans="1:17" ht="35.1" customHeight="1" x14ac:dyDescent="0.3">
      <c r="A8" s="132" t="s">
        <v>220</v>
      </c>
      <c r="B8" s="133">
        <v>7</v>
      </c>
      <c r="C8" s="132" t="s">
        <v>227</v>
      </c>
      <c r="D8" s="140">
        <v>0.96179999999999999</v>
      </c>
      <c r="E8" s="141">
        <v>0.59519999999999995</v>
      </c>
      <c r="F8" s="141">
        <v>0.36670000000000003</v>
      </c>
      <c r="G8" s="141">
        <v>0</v>
      </c>
      <c r="H8" s="141">
        <v>1.84E-2</v>
      </c>
      <c r="I8" s="142">
        <v>1.9800000000000002E-2</v>
      </c>
      <c r="J8" s="140">
        <v>3.8199999999999998E-2</v>
      </c>
      <c r="K8" s="136">
        <v>25</v>
      </c>
      <c r="L8" s="137">
        <v>15</v>
      </c>
      <c r="M8" s="137">
        <v>0</v>
      </c>
      <c r="N8" s="137">
        <v>1</v>
      </c>
      <c r="O8" s="137">
        <v>1</v>
      </c>
      <c r="P8" s="138">
        <v>42</v>
      </c>
      <c r="Q8" s="139" t="s">
        <v>222</v>
      </c>
    </row>
    <row r="9" spans="1:17" ht="35.1" customHeight="1" x14ac:dyDescent="0.3">
      <c r="A9" s="132" t="s">
        <v>220</v>
      </c>
      <c r="B9" s="133">
        <v>8</v>
      </c>
      <c r="C9" s="132" t="s">
        <v>228</v>
      </c>
      <c r="D9" s="140">
        <v>0.80910000000000004</v>
      </c>
      <c r="E9" s="141">
        <v>0.32669999999999999</v>
      </c>
      <c r="F9" s="141">
        <v>0.48249999999999998</v>
      </c>
      <c r="G9" s="141">
        <v>0.1132</v>
      </c>
      <c r="H9" s="141">
        <v>5.7799999999999997E-2</v>
      </c>
      <c r="I9" s="142">
        <v>1.9800000000000002E-2</v>
      </c>
      <c r="J9" s="140">
        <v>7.7600000000000002E-2</v>
      </c>
      <c r="K9" s="136">
        <v>15</v>
      </c>
      <c r="L9" s="137">
        <v>20</v>
      </c>
      <c r="M9" s="137">
        <v>4</v>
      </c>
      <c r="N9" s="137">
        <v>2</v>
      </c>
      <c r="O9" s="137">
        <v>1</v>
      </c>
      <c r="P9" s="138">
        <v>42</v>
      </c>
      <c r="Q9" s="139" t="s">
        <v>222</v>
      </c>
    </row>
    <row r="10" spans="1:17" ht="53.1" customHeight="1" x14ac:dyDescent="0.3">
      <c r="A10" s="132" t="s">
        <v>220</v>
      </c>
      <c r="B10" s="133">
        <v>9</v>
      </c>
      <c r="C10" s="132" t="s">
        <v>229</v>
      </c>
      <c r="D10" s="140">
        <v>0.45429999999999998</v>
      </c>
      <c r="E10" s="141">
        <v>4.0300000000000002E-2</v>
      </c>
      <c r="F10" s="141">
        <v>0.41399999999999998</v>
      </c>
      <c r="G10" s="141">
        <v>0.1716</v>
      </c>
      <c r="H10" s="141">
        <v>0.1779</v>
      </c>
      <c r="I10" s="142">
        <v>0.19620000000000001</v>
      </c>
      <c r="J10" s="140">
        <v>0.37409999999999999</v>
      </c>
      <c r="K10" s="136">
        <v>1</v>
      </c>
      <c r="L10" s="137">
        <v>16</v>
      </c>
      <c r="M10" s="137">
        <v>8</v>
      </c>
      <c r="N10" s="137">
        <v>8</v>
      </c>
      <c r="O10" s="137">
        <v>8</v>
      </c>
      <c r="P10" s="138">
        <v>41</v>
      </c>
      <c r="Q10" s="139">
        <v>0</v>
      </c>
    </row>
    <row r="11" spans="1:17" ht="35.1" customHeight="1" x14ac:dyDescent="0.3">
      <c r="A11" s="132" t="s">
        <v>220</v>
      </c>
      <c r="B11" s="133">
        <v>10</v>
      </c>
      <c r="C11" s="134" t="s">
        <v>230</v>
      </c>
      <c r="D11" s="140">
        <v>0.42399999999999999</v>
      </c>
      <c r="E11" s="141">
        <v>0.1525</v>
      </c>
      <c r="F11" s="141">
        <v>0.27150000000000002</v>
      </c>
      <c r="G11" s="141">
        <v>0.1148</v>
      </c>
      <c r="H11" s="141">
        <v>0.24890000000000001</v>
      </c>
      <c r="I11" s="142">
        <v>0.21229999999999999</v>
      </c>
      <c r="J11" s="140">
        <v>0.4612</v>
      </c>
      <c r="K11" s="136">
        <v>5</v>
      </c>
      <c r="L11" s="137">
        <v>11</v>
      </c>
      <c r="M11" s="137">
        <v>6</v>
      </c>
      <c r="N11" s="137">
        <v>11</v>
      </c>
      <c r="O11" s="137">
        <v>9</v>
      </c>
      <c r="P11" s="138">
        <v>42</v>
      </c>
      <c r="Q11" s="139">
        <v>0</v>
      </c>
    </row>
    <row r="12" spans="1:17" ht="35.1" customHeight="1" x14ac:dyDescent="0.3">
      <c r="A12" s="132" t="s">
        <v>220</v>
      </c>
      <c r="B12" s="133">
        <v>11</v>
      </c>
      <c r="C12" s="132" t="s">
        <v>231</v>
      </c>
      <c r="D12" s="140">
        <v>0.44540000000000002</v>
      </c>
      <c r="E12" s="141">
        <v>0.17519999999999999</v>
      </c>
      <c r="F12" s="141">
        <v>0.2702</v>
      </c>
      <c r="G12" s="141">
        <v>0.20649999999999999</v>
      </c>
      <c r="H12" s="141">
        <v>0.1148</v>
      </c>
      <c r="I12" s="142">
        <v>0.23330000000000001</v>
      </c>
      <c r="J12" s="140">
        <v>0.34820000000000001</v>
      </c>
      <c r="K12" s="136">
        <v>7</v>
      </c>
      <c r="L12" s="137">
        <v>11</v>
      </c>
      <c r="M12" s="137">
        <v>9</v>
      </c>
      <c r="N12" s="137">
        <v>5</v>
      </c>
      <c r="O12" s="137">
        <v>10</v>
      </c>
      <c r="P12" s="138">
        <v>42</v>
      </c>
      <c r="Q12" s="139">
        <v>0</v>
      </c>
    </row>
    <row r="13" spans="1:17" ht="35.1" customHeight="1" x14ac:dyDescent="0.3">
      <c r="A13" s="132" t="s">
        <v>220</v>
      </c>
      <c r="B13" s="133">
        <v>12</v>
      </c>
      <c r="C13" s="132" t="s">
        <v>232</v>
      </c>
      <c r="D13" s="140">
        <v>0.7409</v>
      </c>
      <c r="E13" s="141">
        <v>0.38200000000000001</v>
      </c>
      <c r="F13" s="141">
        <v>0.3589</v>
      </c>
      <c r="G13" s="141">
        <v>0.11940000000000001</v>
      </c>
      <c r="H13" s="141">
        <v>5.8900000000000001E-2</v>
      </c>
      <c r="I13" s="142">
        <v>8.0699999999999994E-2</v>
      </c>
      <c r="J13" s="140">
        <v>0.13969999999999999</v>
      </c>
      <c r="K13" s="136">
        <v>15</v>
      </c>
      <c r="L13" s="137">
        <v>15</v>
      </c>
      <c r="M13" s="137">
        <v>5</v>
      </c>
      <c r="N13" s="137">
        <v>3</v>
      </c>
      <c r="O13" s="137">
        <v>3</v>
      </c>
      <c r="P13" s="138">
        <v>41</v>
      </c>
      <c r="Q13" s="139">
        <v>1</v>
      </c>
    </row>
    <row r="14" spans="1:17" ht="35.1" customHeight="1" x14ac:dyDescent="0.3">
      <c r="A14" s="132" t="s">
        <v>220</v>
      </c>
      <c r="B14" s="133">
        <v>13</v>
      </c>
      <c r="C14" s="134" t="s">
        <v>7</v>
      </c>
      <c r="D14" s="140">
        <v>0.85880000000000001</v>
      </c>
      <c r="E14" s="141">
        <v>0.59840000000000004</v>
      </c>
      <c r="F14" s="141">
        <v>0.26040000000000002</v>
      </c>
      <c r="G14" s="141">
        <v>5.8999999999999997E-2</v>
      </c>
      <c r="H14" s="141">
        <v>4.1000000000000002E-2</v>
      </c>
      <c r="I14" s="142">
        <v>4.1200000000000001E-2</v>
      </c>
      <c r="J14" s="140">
        <v>8.2199999999999995E-2</v>
      </c>
      <c r="K14" s="136">
        <v>25</v>
      </c>
      <c r="L14" s="137">
        <v>11</v>
      </c>
      <c r="M14" s="137">
        <v>2</v>
      </c>
      <c r="N14" s="137">
        <v>1</v>
      </c>
      <c r="O14" s="137">
        <v>2</v>
      </c>
      <c r="P14" s="138">
        <v>41</v>
      </c>
      <c r="Q14" s="139">
        <v>1</v>
      </c>
    </row>
    <row r="15" spans="1:17" ht="71.099999999999994" customHeight="1" x14ac:dyDescent="0.3">
      <c r="A15" s="132" t="s">
        <v>220</v>
      </c>
      <c r="B15" s="133">
        <v>14</v>
      </c>
      <c r="C15" s="132" t="s">
        <v>233</v>
      </c>
      <c r="D15" s="140">
        <v>0.77039999999999997</v>
      </c>
      <c r="E15" s="141">
        <v>0.22900000000000001</v>
      </c>
      <c r="F15" s="141">
        <v>0.54139999999999999</v>
      </c>
      <c r="G15" s="141">
        <v>1.9900000000000001E-2</v>
      </c>
      <c r="H15" s="141">
        <v>0.15310000000000001</v>
      </c>
      <c r="I15" s="142">
        <v>5.6500000000000002E-2</v>
      </c>
      <c r="J15" s="140">
        <v>0.20960000000000001</v>
      </c>
      <c r="K15" s="136">
        <v>9</v>
      </c>
      <c r="L15" s="137">
        <v>21</v>
      </c>
      <c r="M15" s="137">
        <v>1</v>
      </c>
      <c r="N15" s="137">
        <v>8</v>
      </c>
      <c r="O15" s="137">
        <v>3</v>
      </c>
      <c r="P15" s="138">
        <v>42</v>
      </c>
      <c r="Q15" s="139">
        <v>0</v>
      </c>
    </row>
    <row r="16" spans="1:17" ht="35.1" customHeight="1" x14ac:dyDescent="0.3">
      <c r="A16" s="132" t="s">
        <v>220</v>
      </c>
      <c r="B16" s="133">
        <v>15</v>
      </c>
      <c r="C16" s="132" t="s">
        <v>234</v>
      </c>
      <c r="D16" s="140">
        <v>0.8044</v>
      </c>
      <c r="E16" s="141">
        <v>0.3251</v>
      </c>
      <c r="F16" s="141">
        <v>0.4793</v>
      </c>
      <c r="G16" s="141">
        <v>5.8299999999999998E-2</v>
      </c>
      <c r="H16" s="141">
        <v>3.9699999999999999E-2</v>
      </c>
      <c r="I16" s="142">
        <v>9.7600000000000006E-2</v>
      </c>
      <c r="J16" s="140">
        <v>0.13739999999999999</v>
      </c>
      <c r="K16" s="136">
        <v>14</v>
      </c>
      <c r="L16" s="137">
        <v>21</v>
      </c>
      <c r="M16" s="137">
        <v>2</v>
      </c>
      <c r="N16" s="137">
        <v>2</v>
      </c>
      <c r="O16" s="137">
        <v>3</v>
      </c>
      <c r="P16" s="138">
        <v>42</v>
      </c>
      <c r="Q16" s="139">
        <v>0</v>
      </c>
    </row>
    <row r="17" spans="1:17" ht="35.1" customHeight="1" x14ac:dyDescent="0.3">
      <c r="A17" s="132" t="s">
        <v>220</v>
      </c>
      <c r="B17" s="133">
        <v>16</v>
      </c>
      <c r="C17" s="132" t="s">
        <v>235</v>
      </c>
      <c r="D17" s="140">
        <v>0.86580000000000001</v>
      </c>
      <c r="E17" s="141">
        <v>0.40429999999999999</v>
      </c>
      <c r="F17" s="141">
        <v>0.46160000000000001</v>
      </c>
      <c r="G17" s="141">
        <v>7.7600000000000002E-2</v>
      </c>
      <c r="H17" s="141">
        <v>5.6500000000000002E-2</v>
      </c>
      <c r="I17" s="142">
        <v>0</v>
      </c>
      <c r="J17" s="140">
        <v>5.6500000000000002E-2</v>
      </c>
      <c r="K17" s="136">
        <v>17</v>
      </c>
      <c r="L17" s="137">
        <v>19</v>
      </c>
      <c r="M17" s="137">
        <v>3</v>
      </c>
      <c r="N17" s="137">
        <v>3</v>
      </c>
      <c r="O17" s="137">
        <v>0</v>
      </c>
      <c r="P17" s="138">
        <v>42</v>
      </c>
      <c r="Q17" s="139">
        <v>0</v>
      </c>
    </row>
    <row r="18" spans="1:17" ht="53.1" customHeight="1" x14ac:dyDescent="0.3">
      <c r="A18" s="132" t="s">
        <v>220</v>
      </c>
      <c r="B18" s="133">
        <v>17</v>
      </c>
      <c r="C18" s="132" t="s">
        <v>236</v>
      </c>
      <c r="D18" s="140">
        <v>0.63890000000000002</v>
      </c>
      <c r="E18" s="141">
        <v>0.2172</v>
      </c>
      <c r="F18" s="141">
        <v>0.42170000000000002</v>
      </c>
      <c r="G18" s="141">
        <v>0.13930000000000001</v>
      </c>
      <c r="H18" s="141">
        <v>0.1014</v>
      </c>
      <c r="I18" s="142">
        <v>0.12039999999999999</v>
      </c>
      <c r="J18" s="140">
        <v>0.2218</v>
      </c>
      <c r="K18" s="136">
        <v>9</v>
      </c>
      <c r="L18" s="137">
        <v>16</v>
      </c>
      <c r="M18" s="137">
        <v>6</v>
      </c>
      <c r="N18" s="137">
        <v>5</v>
      </c>
      <c r="O18" s="137">
        <v>4</v>
      </c>
      <c r="P18" s="138">
        <v>40</v>
      </c>
      <c r="Q18" s="139">
        <v>2</v>
      </c>
    </row>
    <row r="19" spans="1:17" ht="35.1" customHeight="1" x14ac:dyDescent="0.3">
      <c r="A19" s="132" t="s">
        <v>220</v>
      </c>
      <c r="B19" s="133">
        <v>18</v>
      </c>
      <c r="C19" s="134" t="s">
        <v>10</v>
      </c>
      <c r="D19" s="140">
        <v>0.58850000000000002</v>
      </c>
      <c r="E19" s="141">
        <v>0.2349</v>
      </c>
      <c r="F19" s="141">
        <v>0.35360000000000003</v>
      </c>
      <c r="G19" s="141">
        <v>3.9100000000000003E-2</v>
      </c>
      <c r="H19" s="141">
        <v>0.15590000000000001</v>
      </c>
      <c r="I19" s="142">
        <v>0.21659999999999999</v>
      </c>
      <c r="J19" s="140">
        <v>0.3725</v>
      </c>
      <c r="K19" s="136">
        <v>9</v>
      </c>
      <c r="L19" s="137">
        <v>15</v>
      </c>
      <c r="M19" s="137">
        <v>2</v>
      </c>
      <c r="N19" s="137">
        <v>7</v>
      </c>
      <c r="O19" s="137">
        <v>8</v>
      </c>
      <c r="P19" s="138">
        <v>41</v>
      </c>
      <c r="Q19" s="139">
        <v>1</v>
      </c>
    </row>
    <row r="20" spans="1:17" ht="89.1" customHeight="1" x14ac:dyDescent="0.3">
      <c r="A20" s="132" t="s">
        <v>220</v>
      </c>
      <c r="B20" s="133">
        <v>19</v>
      </c>
      <c r="C20" s="132" t="s">
        <v>237</v>
      </c>
      <c r="D20" s="140">
        <v>0.72299999999999998</v>
      </c>
      <c r="E20" s="141">
        <v>0.31130000000000002</v>
      </c>
      <c r="F20" s="141">
        <v>0.41160000000000002</v>
      </c>
      <c r="G20" s="141">
        <v>0.17730000000000001</v>
      </c>
      <c r="H20" s="141">
        <v>4.0399999999999998E-2</v>
      </c>
      <c r="I20" s="142">
        <v>5.9299999999999999E-2</v>
      </c>
      <c r="J20" s="140">
        <v>9.9699999999999997E-2</v>
      </c>
      <c r="K20" s="136">
        <v>13</v>
      </c>
      <c r="L20" s="137">
        <v>18</v>
      </c>
      <c r="M20" s="137">
        <v>6</v>
      </c>
      <c r="N20" s="137">
        <v>2</v>
      </c>
      <c r="O20" s="137">
        <v>2</v>
      </c>
      <c r="P20" s="138">
        <v>41</v>
      </c>
      <c r="Q20" s="139">
        <v>1</v>
      </c>
    </row>
    <row r="21" spans="1:17" ht="35.1" customHeight="1" x14ac:dyDescent="0.3">
      <c r="A21" s="132" t="s">
        <v>220</v>
      </c>
      <c r="B21" s="133">
        <v>20</v>
      </c>
      <c r="C21" s="132" t="s">
        <v>238</v>
      </c>
      <c r="D21" s="140">
        <v>0.78790000000000004</v>
      </c>
      <c r="E21" s="141">
        <v>0.25180000000000002</v>
      </c>
      <c r="F21" s="141">
        <v>0.53610000000000002</v>
      </c>
      <c r="G21" s="141">
        <v>7.6200000000000004E-2</v>
      </c>
      <c r="H21" s="141">
        <v>0.13589999999999999</v>
      </c>
      <c r="I21" s="142">
        <v>0</v>
      </c>
      <c r="J21" s="140">
        <v>0.13589999999999999</v>
      </c>
      <c r="K21" s="136">
        <v>12</v>
      </c>
      <c r="L21" s="137">
        <v>22</v>
      </c>
      <c r="M21" s="137">
        <v>3</v>
      </c>
      <c r="N21" s="137">
        <v>5</v>
      </c>
      <c r="O21" s="137">
        <v>0</v>
      </c>
      <c r="P21" s="138">
        <v>42</v>
      </c>
      <c r="Q21" s="139" t="s">
        <v>222</v>
      </c>
    </row>
    <row r="22" spans="1:17" ht="35.1" customHeight="1" x14ac:dyDescent="0.3">
      <c r="A22" s="132" t="s">
        <v>220</v>
      </c>
      <c r="B22" s="133">
        <v>21</v>
      </c>
      <c r="C22" s="132" t="s">
        <v>239</v>
      </c>
      <c r="D22" s="140">
        <v>0.48359999999999997</v>
      </c>
      <c r="E22" s="141">
        <v>0.17560000000000001</v>
      </c>
      <c r="F22" s="141">
        <v>0.308</v>
      </c>
      <c r="G22" s="141">
        <v>0.2281</v>
      </c>
      <c r="H22" s="141">
        <v>0.22900000000000001</v>
      </c>
      <c r="I22" s="142">
        <v>5.9299999999999999E-2</v>
      </c>
      <c r="J22" s="140">
        <v>0.2883</v>
      </c>
      <c r="K22" s="136">
        <v>8</v>
      </c>
      <c r="L22" s="137">
        <v>14</v>
      </c>
      <c r="M22" s="137">
        <v>9</v>
      </c>
      <c r="N22" s="137">
        <v>9</v>
      </c>
      <c r="O22" s="137">
        <v>2</v>
      </c>
      <c r="P22" s="138">
        <v>42</v>
      </c>
      <c r="Q22" s="139">
        <v>0</v>
      </c>
    </row>
    <row r="23" spans="1:17" ht="35.1" customHeight="1" x14ac:dyDescent="0.3">
      <c r="A23" s="132" t="s">
        <v>220</v>
      </c>
      <c r="B23" s="133">
        <v>22</v>
      </c>
      <c r="C23" s="132" t="s">
        <v>240</v>
      </c>
      <c r="D23" s="140">
        <v>0.45829999999999999</v>
      </c>
      <c r="E23" s="141">
        <v>0.1255</v>
      </c>
      <c r="F23" s="141">
        <v>0.33279999999999998</v>
      </c>
      <c r="G23" s="141">
        <v>0.2477</v>
      </c>
      <c r="H23" s="141">
        <v>0.1043</v>
      </c>
      <c r="I23" s="142">
        <v>0.18970000000000001</v>
      </c>
      <c r="J23" s="140">
        <v>0.29399999999999998</v>
      </c>
      <c r="K23" s="136">
        <v>5</v>
      </c>
      <c r="L23" s="137">
        <v>13</v>
      </c>
      <c r="M23" s="137">
        <v>10</v>
      </c>
      <c r="N23" s="137">
        <v>4</v>
      </c>
      <c r="O23" s="137">
        <v>7</v>
      </c>
      <c r="P23" s="138">
        <v>39</v>
      </c>
      <c r="Q23" s="139">
        <v>3</v>
      </c>
    </row>
    <row r="24" spans="1:17" ht="53.1" customHeight="1" x14ac:dyDescent="0.3">
      <c r="A24" s="132" t="s">
        <v>220</v>
      </c>
      <c r="B24" s="133">
        <v>23</v>
      </c>
      <c r="C24" s="132" t="s">
        <v>241</v>
      </c>
      <c r="D24" s="140">
        <v>0.37530000000000002</v>
      </c>
      <c r="E24" s="141">
        <v>0.1179</v>
      </c>
      <c r="F24" s="141">
        <v>0.25740000000000002</v>
      </c>
      <c r="G24" s="141">
        <v>0.25609999999999999</v>
      </c>
      <c r="H24" s="141">
        <v>0.16209999999999999</v>
      </c>
      <c r="I24" s="142">
        <v>0.20649999999999999</v>
      </c>
      <c r="J24" s="140">
        <v>0.36849999999999999</v>
      </c>
      <c r="K24" s="136">
        <v>4</v>
      </c>
      <c r="L24" s="137">
        <v>9</v>
      </c>
      <c r="M24" s="137">
        <v>9</v>
      </c>
      <c r="N24" s="137">
        <v>6</v>
      </c>
      <c r="O24" s="137">
        <v>7</v>
      </c>
      <c r="P24" s="138">
        <v>35</v>
      </c>
      <c r="Q24" s="139">
        <v>7</v>
      </c>
    </row>
    <row r="25" spans="1:17" ht="53.1" customHeight="1" x14ac:dyDescent="0.3">
      <c r="A25" s="132" t="s">
        <v>220</v>
      </c>
      <c r="B25" s="133">
        <v>24</v>
      </c>
      <c r="C25" s="132" t="s">
        <v>242</v>
      </c>
      <c r="D25" s="140">
        <v>0.31540000000000001</v>
      </c>
      <c r="E25" s="141">
        <v>0.1384</v>
      </c>
      <c r="F25" s="141">
        <v>0.17699999999999999</v>
      </c>
      <c r="G25" s="141">
        <v>0.29409999999999997</v>
      </c>
      <c r="H25" s="141">
        <v>0.1946</v>
      </c>
      <c r="I25" s="142">
        <v>0.19589999999999999</v>
      </c>
      <c r="J25" s="140">
        <v>0.39050000000000001</v>
      </c>
      <c r="K25" s="136">
        <v>6</v>
      </c>
      <c r="L25" s="137">
        <v>7</v>
      </c>
      <c r="M25" s="137">
        <v>12</v>
      </c>
      <c r="N25" s="137">
        <v>8</v>
      </c>
      <c r="O25" s="137">
        <v>8</v>
      </c>
      <c r="P25" s="138">
        <v>41</v>
      </c>
      <c r="Q25" s="139">
        <v>0</v>
      </c>
    </row>
    <row r="26" spans="1:17" ht="35.1" customHeight="1" x14ac:dyDescent="0.3">
      <c r="A26" s="132" t="s">
        <v>220</v>
      </c>
      <c r="B26" s="133">
        <v>25</v>
      </c>
      <c r="C26" s="132" t="s">
        <v>243</v>
      </c>
      <c r="D26" s="140">
        <v>0.4677</v>
      </c>
      <c r="E26" s="141">
        <v>0.2324</v>
      </c>
      <c r="F26" s="141">
        <v>0.23530000000000001</v>
      </c>
      <c r="G26" s="141">
        <v>0.21240000000000001</v>
      </c>
      <c r="H26" s="141">
        <v>0.1497</v>
      </c>
      <c r="I26" s="142">
        <v>0.17019999999999999</v>
      </c>
      <c r="J26" s="140">
        <v>0.31990000000000002</v>
      </c>
      <c r="K26" s="136">
        <v>9</v>
      </c>
      <c r="L26" s="137">
        <v>8</v>
      </c>
      <c r="M26" s="137">
        <v>9</v>
      </c>
      <c r="N26" s="137">
        <v>6</v>
      </c>
      <c r="O26" s="137">
        <v>5</v>
      </c>
      <c r="P26" s="138">
        <v>37</v>
      </c>
      <c r="Q26" s="139">
        <v>5</v>
      </c>
    </row>
    <row r="27" spans="1:17" ht="35.1" customHeight="1" x14ac:dyDescent="0.3">
      <c r="A27" s="132" t="s">
        <v>220</v>
      </c>
      <c r="B27" s="133">
        <v>26</v>
      </c>
      <c r="C27" s="132" t="s">
        <v>244</v>
      </c>
      <c r="D27" s="140">
        <v>0.73089999999999999</v>
      </c>
      <c r="E27" s="141">
        <v>0.40739999999999998</v>
      </c>
      <c r="F27" s="141">
        <v>0.32340000000000002</v>
      </c>
      <c r="G27" s="141">
        <v>5.8000000000000003E-2</v>
      </c>
      <c r="H27" s="141">
        <v>0.15340000000000001</v>
      </c>
      <c r="I27" s="142">
        <v>5.7799999999999997E-2</v>
      </c>
      <c r="J27" s="140">
        <v>0.2112</v>
      </c>
      <c r="K27" s="136">
        <v>19</v>
      </c>
      <c r="L27" s="137">
        <v>14</v>
      </c>
      <c r="M27" s="137">
        <v>2</v>
      </c>
      <c r="N27" s="137">
        <v>5</v>
      </c>
      <c r="O27" s="137">
        <v>2</v>
      </c>
      <c r="P27" s="138">
        <v>42</v>
      </c>
      <c r="Q27" s="139">
        <v>0</v>
      </c>
    </row>
    <row r="28" spans="1:17" ht="35.1" customHeight="1" x14ac:dyDescent="0.3">
      <c r="A28" s="132" t="s">
        <v>220</v>
      </c>
      <c r="B28" s="133">
        <v>27</v>
      </c>
      <c r="C28" s="132" t="s">
        <v>245</v>
      </c>
      <c r="D28" s="140">
        <v>0.60489999999999999</v>
      </c>
      <c r="E28" s="141">
        <v>0.23780000000000001</v>
      </c>
      <c r="F28" s="141">
        <v>0.36720000000000003</v>
      </c>
      <c r="G28" s="141">
        <v>0.2177</v>
      </c>
      <c r="H28" s="141">
        <v>0.13850000000000001</v>
      </c>
      <c r="I28" s="142">
        <v>3.8899999999999997E-2</v>
      </c>
      <c r="J28" s="140">
        <v>0.1774</v>
      </c>
      <c r="K28" s="136">
        <v>11</v>
      </c>
      <c r="L28" s="137">
        <v>16</v>
      </c>
      <c r="M28" s="137">
        <v>7</v>
      </c>
      <c r="N28" s="137">
        <v>5</v>
      </c>
      <c r="O28" s="137">
        <v>2</v>
      </c>
      <c r="P28" s="138">
        <v>41</v>
      </c>
      <c r="Q28" s="139">
        <v>1</v>
      </c>
    </row>
    <row r="29" spans="1:17" ht="35.1" customHeight="1" x14ac:dyDescent="0.3">
      <c r="A29" s="132" t="s">
        <v>246</v>
      </c>
      <c r="B29" s="133">
        <v>28</v>
      </c>
      <c r="C29" s="132" t="s">
        <v>247</v>
      </c>
      <c r="D29" s="140">
        <v>0.88390000000000002</v>
      </c>
      <c r="E29" s="141">
        <v>0.69720000000000004</v>
      </c>
      <c r="F29" s="141">
        <v>0.1867</v>
      </c>
      <c r="G29" s="141">
        <v>7.7799999999999994E-2</v>
      </c>
      <c r="H29" s="141">
        <v>3.8300000000000001E-2</v>
      </c>
      <c r="I29" s="142">
        <v>0</v>
      </c>
      <c r="J29" s="140">
        <v>3.8300000000000001E-2</v>
      </c>
      <c r="K29" s="136">
        <v>29</v>
      </c>
      <c r="L29" s="137">
        <v>9</v>
      </c>
      <c r="M29" s="137">
        <v>3</v>
      </c>
      <c r="N29" s="137">
        <v>1</v>
      </c>
      <c r="O29" s="137">
        <v>0</v>
      </c>
      <c r="P29" s="138">
        <v>42</v>
      </c>
      <c r="Q29" s="139" t="s">
        <v>222</v>
      </c>
    </row>
    <row r="30" spans="1:17" ht="53.1" customHeight="1" x14ac:dyDescent="0.3">
      <c r="A30" s="132" t="s">
        <v>220</v>
      </c>
      <c r="B30" s="133">
        <v>29</v>
      </c>
      <c r="C30" s="132" t="s">
        <v>248</v>
      </c>
      <c r="D30" s="140">
        <v>0.70860000000000001</v>
      </c>
      <c r="E30" s="141">
        <v>0.19239999999999999</v>
      </c>
      <c r="F30" s="141">
        <v>0.5161</v>
      </c>
      <c r="G30" s="141">
        <v>0.1159</v>
      </c>
      <c r="H30" s="141">
        <v>0.1162</v>
      </c>
      <c r="I30" s="142">
        <v>5.9299999999999999E-2</v>
      </c>
      <c r="J30" s="140">
        <v>0.17549999999999999</v>
      </c>
      <c r="K30" s="136">
        <v>7</v>
      </c>
      <c r="L30" s="137">
        <v>23</v>
      </c>
      <c r="M30" s="137">
        <v>5</v>
      </c>
      <c r="N30" s="137">
        <v>5</v>
      </c>
      <c r="O30" s="137">
        <v>2</v>
      </c>
      <c r="P30" s="138">
        <v>42</v>
      </c>
      <c r="Q30" s="139">
        <v>0</v>
      </c>
    </row>
    <row r="31" spans="1:17" ht="53.1" customHeight="1" x14ac:dyDescent="0.3">
      <c r="A31" s="132" t="s">
        <v>220</v>
      </c>
      <c r="B31" s="133">
        <v>30</v>
      </c>
      <c r="C31" s="132" t="s">
        <v>249</v>
      </c>
      <c r="D31" s="140">
        <v>0.3095</v>
      </c>
      <c r="E31" s="141">
        <v>7.7799999999999994E-2</v>
      </c>
      <c r="F31" s="141">
        <v>0.23169999999999999</v>
      </c>
      <c r="G31" s="141">
        <v>0.15140000000000001</v>
      </c>
      <c r="H31" s="141">
        <v>0.25059999999999999</v>
      </c>
      <c r="I31" s="142">
        <v>0.28860000000000002</v>
      </c>
      <c r="J31" s="140">
        <v>0.53920000000000001</v>
      </c>
      <c r="K31" s="136">
        <v>3</v>
      </c>
      <c r="L31" s="137">
        <v>10</v>
      </c>
      <c r="M31" s="137">
        <v>6</v>
      </c>
      <c r="N31" s="137">
        <v>10</v>
      </c>
      <c r="O31" s="137">
        <v>13</v>
      </c>
      <c r="P31" s="138">
        <v>42</v>
      </c>
      <c r="Q31" s="139">
        <v>0</v>
      </c>
    </row>
    <row r="32" spans="1:17" ht="35.1" customHeight="1" x14ac:dyDescent="0.3">
      <c r="A32" s="132" t="s">
        <v>220</v>
      </c>
      <c r="B32" s="133">
        <v>31</v>
      </c>
      <c r="C32" s="132" t="s">
        <v>250</v>
      </c>
      <c r="D32" s="140">
        <v>0.46110000000000001</v>
      </c>
      <c r="E32" s="141">
        <v>0.1938</v>
      </c>
      <c r="F32" s="141">
        <v>0.26729999999999998</v>
      </c>
      <c r="G32" s="141">
        <v>0.191</v>
      </c>
      <c r="H32" s="141">
        <v>0.17249999999999999</v>
      </c>
      <c r="I32" s="142">
        <v>0.1754</v>
      </c>
      <c r="J32" s="140">
        <v>0.34789999999999999</v>
      </c>
      <c r="K32" s="136">
        <v>7</v>
      </c>
      <c r="L32" s="137">
        <v>13</v>
      </c>
      <c r="M32" s="137">
        <v>8</v>
      </c>
      <c r="N32" s="137">
        <v>7</v>
      </c>
      <c r="O32" s="137">
        <v>7</v>
      </c>
      <c r="P32" s="138">
        <v>42</v>
      </c>
      <c r="Q32" s="139">
        <v>0</v>
      </c>
    </row>
    <row r="33" spans="1:17" ht="35.1" customHeight="1" x14ac:dyDescent="0.3">
      <c r="A33" s="132" t="s">
        <v>220</v>
      </c>
      <c r="B33" s="133">
        <v>32</v>
      </c>
      <c r="C33" s="134" t="s">
        <v>22</v>
      </c>
      <c r="D33" s="140">
        <v>0.3846</v>
      </c>
      <c r="E33" s="141">
        <v>0.11749999999999999</v>
      </c>
      <c r="F33" s="141">
        <v>0.26719999999999999</v>
      </c>
      <c r="G33" s="141">
        <v>0.17280000000000001</v>
      </c>
      <c r="H33" s="141">
        <v>0.2319</v>
      </c>
      <c r="I33" s="142">
        <v>0.2107</v>
      </c>
      <c r="J33" s="140">
        <v>0.44259999999999999</v>
      </c>
      <c r="K33" s="136">
        <v>5</v>
      </c>
      <c r="L33" s="137">
        <v>11</v>
      </c>
      <c r="M33" s="137">
        <v>7</v>
      </c>
      <c r="N33" s="137">
        <v>10</v>
      </c>
      <c r="O33" s="137">
        <v>9</v>
      </c>
      <c r="P33" s="138">
        <v>42</v>
      </c>
      <c r="Q33" s="139">
        <v>0</v>
      </c>
    </row>
    <row r="34" spans="1:17" ht="35.1" customHeight="1" x14ac:dyDescent="0.3">
      <c r="A34" s="132" t="s">
        <v>220</v>
      </c>
      <c r="B34" s="133">
        <v>33</v>
      </c>
      <c r="C34" s="132" t="s">
        <v>251</v>
      </c>
      <c r="D34" s="140">
        <v>0.23169999999999999</v>
      </c>
      <c r="E34" s="141">
        <v>6.9800000000000001E-2</v>
      </c>
      <c r="F34" s="141">
        <v>0.16189999999999999</v>
      </c>
      <c r="G34" s="141">
        <v>0.21099999999999999</v>
      </c>
      <c r="H34" s="141">
        <v>0.3478</v>
      </c>
      <c r="I34" s="142">
        <v>0.20949999999999999</v>
      </c>
      <c r="J34" s="140">
        <v>0.55730000000000002</v>
      </c>
      <c r="K34" s="136">
        <v>2</v>
      </c>
      <c r="L34" s="137">
        <v>7</v>
      </c>
      <c r="M34" s="137">
        <v>7</v>
      </c>
      <c r="N34" s="137">
        <v>12</v>
      </c>
      <c r="O34" s="137">
        <v>7</v>
      </c>
      <c r="P34" s="138">
        <v>35</v>
      </c>
      <c r="Q34" s="139">
        <v>7</v>
      </c>
    </row>
    <row r="35" spans="1:17" ht="89.1" customHeight="1" x14ac:dyDescent="0.3">
      <c r="A35" s="132" t="s">
        <v>220</v>
      </c>
      <c r="B35" s="133">
        <v>34</v>
      </c>
      <c r="C35" s="132" t="s">
        <v>252</v>
      </c>
      <c r="D35" s="140">
        <v>0.56410000000000005</v>
      </c>
      <c r="E35" s="141">
        <v>0.25090000000000001</v>
      </c>
      <c r="F35" s="141">
        <v>0.31309999999999999</v>
      </c>
      <c r="G35" s="141">
        <v>0.1239</v>
      </c>
      <c r="H35" s="141">
        <v>0.1452</v>
      </c>
      <c r="I35" s="142">
        <v>0.1668</v>
      </c>
      <c r="J35" s="140">
        <v>0.312</v>
      </c>
      <c r="K35" s="136">
        <v>11</v>
      </c>
      <c r="L35" s="137">
        <v>11</v>
      </c>
      <c r="M35" s="137">
        <v>6</v>
      </c>
      <c r="N35" s="137">
        <v>5</v>
      </c>
      <c r="O35" s="137">
        <v>5</v>
      </c>
      <c r="P35" s="138">
        <v>38</v>
      </c>
      <c r="Q35" s="139">
        <v>4</v>
      </c>
    </row>
    <row r="36" spans="1:17" ht="35.1" customHeight="1" x14ac:dyDescent="0.3">
      <c r="A36" s="132" t="s">
        <v>220</v>
      </c>
      <c r="B36" s="133">
        <v>35</v>
      </c>
      <c r="C36" s="132" t="s">
        <v>253</v>
      </c>
      <c r="D36" s="140">
        <v>0.88160000000000005</v>
      </c>
      <c r="E36" s="141">
        <v>0.27210000000000001</v>
      </c>
      <c r="F36" s="141">
        <v>0.60950000000000004</v>
      </c>
      <c r="G36" s="141">
        <v>9.9699999999999997E-2</v>
      </c>
      <c r="H36" s="141">
        <v>1.8700000000000001E-2</v>
      </c>
      <c r="I36" s="142">
        <v>0</v>
      </c>
      <c r="J36" s="140">
        <v>1.8700000000000001E-2</v>
      </c>
      <c r="K36" s="136">
        <v>12</v>
      </c>
      <c r="L36" s="137">
        <v>23</v>
      </c>
      <c r="M36" s="137">
        <v>5</v>
      </c>
      <c r="N36" s="137">
        <v>1</v>
      </c>
      <c r="O36" s="137">
        <v>0</v>
      </c>
      <c r="P36" s="138">
        <v>41</v>
      </c>
      <c r="Q36" s="139">
        <v>1</v>
      </c>
    </row>
    <row r="37" spans="1:17" ht="53.1" customHeight="1" x14ac:dyDescent="0.3">
      <c r="A37" s="132" t="s">
        <v>220</v>
      </c>
      <c r="B37" s="133">
        <v>36</v>
      </c>
      <c r="C37" s="132" t="s">
        <v>254</v>
      </c>
      <c r="D37" s="140">
        <v>0.82609999999999995</v>
      </c>
      <c r="E37" s="141">
        <v>0.27</v>
      </c>
      <c r="F37" s="141">
        <v>0.55610000000000004</v>
      </c>
      <c r="G37" s="141">
        <v>7.6499999999999999E-2</v>
      </c>
      <c r="H37" s="141">
        <v>9.74E-2</v>
      </c>
      <c r="I37" s="142">
        <v>0</v>
      </c>
      <c r="J37" s="140">
        <v>9.74E-2</v>
      </c>
      <c r="K37" s="136">
        <v>11</v>
      </c>
      <c r="L37" s="137">
        <v>23</v>
      </c>
      <c r="M37" s="137">
        <v>4</v>
      </c>
      <c r="N37" s="137">
        <v>4</v>
      </c>
      <c r="O37" s="137">
        <v>0</v>
      </c>
      <c r="P37" s="138">
        <v>42</v>
      </c>
      <c r="Q37" s="139">
        <v>0</v>
      </c>
    </row>
    <row r="38" spans="1:17" ht="53.1" customHeight="1" x14ac:dyDescent="0.3">
      <c r="A38" s="132" t="s">
        <v>220</v>
      </c>
      <c r="B38" s="133">
        <v>37</v>
      </c>
      <c r="C38" s="132" t="s">
        <v>255</v>
      </c>
      <c r="D38" s="140">
        <v>0.54579999999999995</v>
      </c>
      <c r="E38" s="141">
        <v>0.19439999999999999</v>
      </c>
      <c r="F38" s="141">
        <v>0.35139999999999999</v>
      </c>
      <c r="G38" s="141">
        <v>0.11840000000000001</v>
      </c>
      <c r="H38" s="141">
        <v>0.15590000000000001</v>
      </c>
      <c r="I38" s="142">
        <v>0.18</v>
      </c>
      <c r="J38" s="140">
        <v>0.33589999999999998</v>
      </c>
      <c r="K38" s="136">
        <v>7</v>
      </c>
      <c r="L38" s="137">
        <v>16</v>
      </c>
      <c r="M38" s="137">
        <v>6</v>
      </c>
      <c r="N38" s="137">
        <v>6</v>
      </c>
      <c r="O38" s="137">
        <v>6</v>
      </c>
      <c r="P38" s="138">
        <v>41</v>
      </c>
      <c r="Q38" s="139">
        <v>1</v>
      </c>
    </row>
    <row r="39" spans="1:17" ht="125.1" customHeight="1" x14ac:dyDescent="0.3">
      <c r="A39" s="132" t="s">
        <v>220</v>
      </c>
      <c r="B39" s="133">
        <v>38</v>
      </c>
      <c r="C39" s="132" t="s">
        <v>256</v>
      </c>
      <c r="D39" s="140">
        <v>0.67910000000000004</v>
      </c>
      <c r="E39" s="141">
        <v>0.25430000000000003</v>
      </c>
      <c r="F39" s="141">
        <v>0.42480000000000001</v>
      </c>
      <c r="G39" s="141">
        <v>0.19139999999999999</v>
      </c>
      <c r="H39" s="141">
        <v>2.18E-2</v>
      </c>
      <c r="I39" s="142">
        <v>0.1077</v>
      </c>
      <c r="J39" s="140">
        <v>0.1295</v>
      </c>
      <c r="K39" s="136">
        <v>9</v>
      </c>
      <c r="L39" s="137">
        <v>17</v>
      </c>
      <c r="M39" s="137">
        <v>7</v>
      </c>
      <c r="N39" s="137">
        <v>1</v>
      </c>
      <c r="O39" s="137">
        <v>3</v>
      </c>
      <c r="P39" s="138">
        <v>37</v>
      </c>
      <c r="Q39" s="139">
        <v>5</v>
      </c>
    </row>
    <row r="40" spans="1:17" ht="35.1" customHeight="1" x14ac:dyDescent="0.3">
      <c r="A40" s="132" t="s">
        <v>220</v>
      </c>
      <c r="B40" s="133">
        <v>39</v>
      </c>
      <c r="C40" s="132" t="s">
        <v>257</v>
      </c>
      <c r="D40" s="140">
        <v>0.747</v>
      </c>
      <c r="E40" s="141">
        <v>0.34789999999999999</v>
      </c>
      <c r="F40" s="141">
        <v>0.39910000000000001</v>
      </c>
      <c r="G40" s="141">
        <v>0.1343</v>
      </c>
      <c r="H40" s="141">
        <v>5.9400000000000001E-2</v>
      </c>
      <c r="I40" s="142">
        <v>5.9299999999999999E-2</v>
      </c>
      <c r="J40" s="140">
        <v>0.1186</v>
      </c>
      <c r="K40" s="136">
        <v>14</v>
      </c>
      <c r="L40" s="137">
        <v>18</v>
      </c>
      <c r="M40" s="137">
        <v>5</v>
      </c>
      <c r="N40" s="137">
        <v>3</v>
      </c>
      <c r="O40" s="137">
        <v>2</v>
      </c>
      <c r="P40" s="138">
        <v>42</v>
      </c>
      <c r="Q40" s="139">
        <v>0</v>
      </c>
    </row>
    <row r="41" spans="1:17" ht="35.1" customHeight="1" x14ac:dyDescent="0.3">
      <c r="A41" s="132" t="s">
        <v>220</v>
      </c>
      <c r="B41" s="133">
        <v>40</v>
      </c>
      <c r="C41" s="132" t="s">
        <v>258</v>
      </c>
      <c r="D41" s="140">
        <v>0.4637</v>
      </c>
      <c r="E41" s="141">
        <v>0.19370000000000001</v>
      </c>
      <c r="F41" s="141">
        <v>0.27</v>
      </c>
      <c r="G41" s="141">
        <v>0.18970000000000001</v>
      </c>
      <c r="H41" s="141">
        <v>0.26889999999999997</v>
      </c>
      <c r="I41" s="142">
        <v>7.7600000000000002E-2</v>
      </c>
      <c r="J41" s="140">
        <v>0.34660000000000002</v>
      </c>
      <c r="K41" s="136">
        <v>8</v>
      </c>
      <c r="L41" s="137">
        <v>11</v>
      </c>
      <c r="M41" s="137">
        <v>8</v>
      </c>
      <c r="N41" s="137">
        <v>12</v>
      </c>
      <c r="O41" s="137">
        <v>3</v>
      </c>
      <c r="P41" s="138">
        <v>42</v>
      </c>
      <c r="Q41" s="139" t="s">
        <v>222</v>
      </c>
    </row>
    <row r="42" spans="1:17" ht="53.1" customHeight="1" x14ac:dyDescent="0.3">
      <c r="A42" s="132" t="s">
        <v>220</v>
      </c>
      <c r="B42" s="133">
        <v>41</v>
      </c>
      <c r="C42" s="132" t="s">
        <v>259</v>
      </c>
      <c r="D42" s="140">
        <v>0.37940000000000002</v>
      </c>
      <c r="E42" s="141">
        <v>0.14130000000000001</v>
      </c>
      <c r="F42" s="141">
        <v>0.23810000000000001</v>
      </c>
      <c r="G42" s="141">
        <v>0.14249999999999999</v>
      </c>
      <c r="H42" s="141">
        <v>0.21790000000000001</v>
      </c>
      <c r="I42" s="142">
        <v>0.26019999999999999</v>
      </c>
      <c r="J42" s="140">
        <v>0.47810000000000002</v>
      </c>
      <c r="K42" s="136">
        <v>6</v>
      </c>
      <c r="L42" s="137">
        <v>9</v>
      </c>
      <c r="M42" s="137">
        <v>5</v>
      </c>
      <c r="N42" s="137">
        <v>10</v>
      </c>
      <c r="O42" s="137">
        <v>11</v>
      </c>
      <c r="P42" s="138">
        <v>41</v>
      </c>
      <c r="Q42" s="139">
        <v>1</v>
      </c>
    </row>
    <row r="43" spans="1:17" ht="35.1" customHeight="1" x14ac:dyDescent="0.3">
      <c r="A43" s="132" t="s">
        <v>220</v>
      </c>
      <c r="B43" s="133">
        <v>42</v>
      </c>
      <c r="C43" s="132" t="s">
        <v>260</v>
      </c>
      <c r="D43" s="140">
        <v>0.84530000000000005</v>
      </c>
      <c r="E43" s="141">
        <v>0.53959999999999997</v>
      </c>
      <c r="F43" s="141">
        <v>0.30570000000000003</v>
      </c>
      <c r="G43" s="141">
        <v>9.6500000000000002E-2</v>
      </c>
      <c r="H43" s="141">
        <v>1.9900000000000001E-2</v>
      </c>
      <c r="I43" s="142">
        <v>3.8300000000000001E-2</v>
      </c>
      <c r="J43" s="140">
        <v>5.8299999999999998E-2</v>
      </c>
      <c r="K43" s="136">
        <v>23</v>
      </c>
      <c r="L43" s="137">
        <v>13</v>
      </c>
      <c r="M43" s="137">
        <v>4</v>
      </c>
      <c r="N43" s="137">
        <v>1</v>
      </c>
      <c r="O43" s="137">
        <v>1</v>
      </c>
      <c r="P43" s="138">
        <v>42</v>
      </c>
      <c r="Q43" s="139">
        <v>0</v>
      </c>
    </row>
    <row r="44" spans="1:17" ht="53.1" customHeight="1" x14ac:dyDescent="0.3">
      <c r="A44" s="132" t="s">
        <v>220</v>
      </c>
      <c r="B44" s="133">
        <v>43</v>
      </c>
      <c r="C44" s="132" t="s">
        <v>261</v>
      </c>
      <c r="D44" s="140">
        <v>0.65329999999999999</v>
      </c>
      <c r="E44" s="141">
        <v>0.30659999999999998</v>
      </c>
      <c r="F44" s="141">
        <v>0.34670000000000001</v>
      </c>
      <c r="G44" s="141">
        <v>0.15459999999999999</v>
      </c>
      <c r="H44" s="141">
        <v>9.4600000000000004E-2</v>
      </c>
      <c r="I44" s="142">
        <v>9.7600000000000006E-2</v>
      </c>
      <c r="J44" s="140">
        <v>0.19209999999999999</v>
      </c>
      <c r="K44" s="136">
        <v>13</v>
      </c>
      <c r="L44" s="137">
        <v>16</v>
      </c>
      <c r="M44" s="137">
        <v>6</v>
      </c>
      <c r="N44" s="137">
        <v>4</v>
      </c>
      <c r="O44" s="137">
        <v>3</v>
      </c>
      <c r="P44" s="138">
        <v>42</v>
      </c>
      <c r="Q44" s="139">
        <v>0</v>
      </c>
    </row>
    <row r="45" spans="1:17" ht="35.1" customHeight="1" x14ac:dyDescent="0.3">
      <c r="A45" s="132" t="s">
        <v>220</v>
      </c>
      <c r="B45" s="133">
        <v>44</v>
      </c>
      <c r="C45" s="132" t="s">
        <v>262</v>
      </c>
      <c r="D45" s="140">
        <v>0.59699999999999998</v>
      </c>
      <c r="E45" s="141">
        <v>0.26860000000000001</v>
      </c>
      <c r="F45" s="141">
        <v>0.32850000000000001</v>
      </c>
      <c r="G45" s="141">
        <v>0.16800000000000001</v>
      </c>
      <c r="H45" s="141">
        <v>0.13730000000000001</v>
      </c>
      <c r="I45" s="142">
        <v>9.7600000000000006E-2</v>
      </c>
      <c r="J45" s="140">
        <v>0.2349</v>
      </c>
      <c r="K45" s="136">
        <v>12</v>
      </c>
      <c r="L45" s="137">
        <v>14</v>
      </c>
      <c r="M45" s="137">
        <v>8</v>
      </c>
      <c r="N45" s="137">
        <v>5</v>
      </c>
      <c r="O45" s="137">
        <v>3</v>
      </c>
      <c r="P45" s="138">
        <v>42</v>
      </c>
      <c r="Q45" s="139">
        <v>0</v>
      </c>
    </row>
    <row r="46" spans="1:17" ht="53.1" customHeight="1" x14ac:dyDescent="0.3">
      <c r="A46" s="132" t="s">
        <v>220</v>
      </c>
      <c r="B46" s="133">
        <v>45</v>
      </c>
      <c r="C46" s="132" t="s">
        <v>263</v>
      </c>
      <c r="D46" s="140">
        <v>0.83089999999999997</v>
      </c>
      <c r="E46" s="141">
        <v>0.31919999999999998</v>
      </c>
      <c r="F46" s="141">
        <v>0.51170000000000004</v>
      </c>
      <c r="G46" s="141">
        <v>6.4000000000000001E-2</v>
      </c>
      <c r="H46" s="141">
        <v>6.2700000000000006E-2</v>
      </c>
      <c r="I46" s="142">
        <v>4.24E-2</v>
      </c>
      <c r="J46" s="140">
        <v>0.1052</v>
      </c>
      <c r="K46" s="136">
        <v>13</v>
      </c>
      <c r="L46" s="137">
        <v>19</v>
      </c>
      <c r="M46" s="137">
        <v>2</v>
      </c>
      <c r="N46" s="137">
        <v>2</v>
      </c>
      <c r="O46" s="137">
        <v>1</v>
      </c>
      <c r="P46" s="138">
        <v>37</v>
      </c>
      <c r="Q46" s="139">
        <v>5</v>
      </c>
    </row>
    <row r="47" spans="1:17" ht="53.1" customHeight="1" x14ac:dyDescent="0.3">
      <c r="A47" s="132" t="s">
        <v>220</v>
      </c>
      <c r="B47" s="133">
        <v>46</v>
      </c>
      <c r="C47" s="132" t="s">
        <v>264</v>
      </c>
      <c r="D47" s="140">
        <v>0.59499999999999997</v>
      </c>
      <c r="E47" s="141">
        <v>0.25019999999999998</v>
      </c>
      <c r="F47" s="141">
        <v>0.3448</v>
      </c>
      <c r="G47" s="141">
        <v>0.19259999999999999</v>
      </c>
      <c r="H47" s="141">
        <v>0.15429999999999999</v>
      </c>
      <c r="I47" s="142">
        <v>5.8200000000000002E-2</v>
      </c>
      <c r="J47" s="140">
        <v>0.21240000000000001</v>
      </c>
      <c r="K47" s="136">
        <v>11</v>
      </c>
      <c r="L47" s="137">
        <v>14</v>
      </c>
      <c r="M47" s="137">
        <v>9</v>
      </c>
      <c r="N47" s="137">
        <v>6</v>
      </c>
      <c r="O47" s="137">
        <v>2</v>
      </c>
      <c r="P47" s="138">
        <v>42</v>
      </c>
      <c r="Q47" s="139">
        <v>0</v>
      </c>
    </row>
    <row r="48" spans="1:17" ht="35.1" customHeight="1" x14ac:dyDescent="0.3">
      <c r="A48" s="132" t="s">
        <v>220</v>
      </c>
      <c r="B48" s="133">
        <v>47</v>
      </c>
      <c r="C48" s="132" t="s">
        <v>265</v>
      </c>
      <c r="D48" s="140">
        <v>0.67449999999999999</v>
      </c>
      <c r="E48" s="141">
        <v>0.34920000000000001</v>
      </c>
      <c r="F48" s="141">
        <v>0.32529999999999998</v>
      </c>
      <c r="G48" s="141">
        <v>0.15140000000000001</v>
      </c>
      <c r="H48" s="141">
        <v>9.4899999999999998E-2</v>
      </c>
      <c r="I48" s="142">
        <v>7.9200000000000007E-2</v>
      </c>
      <c r="J48" s="140">
        <v>0.1741</v>
      </c>
      <c r="K48" s="136">
        <v>15</v>
      </c>
      <c r="L48" s="137">
        <v>14</v>
      </c>
      <c r="M48" s="137">
        <v>6</v>
      </c>
      <c r="N48" s="137">
        <v>4</v>
      </c>
      <c r="O48" s="137">
        <v>3</v>
      </c>
      <c r="P48" s="138">
        <v>42</v>
      </c>
      <c r="Q48" s="139">
        <v>0</v>
      </c>
    </row>
    <row r="49" spans="1:17" ht="35.1" customHeight="1" x14ac:dyDescent="0.3">
      <c r="A49" s="132" t="s">
        <v>220</v>
      </c>
      <c r="B49" s="133">
        <v>48</v>
      </c>
      <c r="C49" s="132" t="s">
        <v>266</v>
      </c>
      <c r="D49" s="140">
        <v>0.72670000000000001</v>
      </c>
      <c r="E49" s="141">
        <v>0.4042</v>
      </c>
      <c r="F49" s="141">
        <v>0.3226</v>
      </c>
      <c r="G49" s="141">
        <v>0.15559999999999999</v>
      </c>
      <c r="H49" s="141">
        <v>9.7699999999999995E-2</v>
      </c>
      <c r="I49" s="142">
        <v>1.9900000000000001E-2</v>
      </c>
      <c r="J49" s="140">
        <v>0.1177</v>
      </c>
      <c r="K49" s="136">
        <v>18</v>
      </c>
      <c r="L49" s="137">
        <v>14</v>
      </c>
      <c r="M49" s="137">
        <v>5</v>
      </c>
      <c r="N49" s="137">
        <v>4</v>
      </c>
      <c r="O49" s="137">
        <v>1</v>
      </c>
      <c r="P49" s="138">
        <v>42</v>
      </c>
      <c r="Q49" s="139" t="s">
        <v>222</v>
      </c>
    </row>
    <row r="50" spans="1:17" ht="35.1" customHeight="1" x14ac:dyDescent="0.3">
      <c r="A50" s="132" t="s">
        <v>220</v>
      </c>
      <c r="B50" s="133">
        <v>49</v>
      </c>
      <c r="C50" s="134" t="s">
        <v>91</v>
      </c>
      <c r="D50" s="140">
        <v>0.84430000000000005</v>
      </c>
      <c r="E50" s="141">
        <v>0.44090000000000001</v>
      </c>
      <c r="F50" s="141">
        <v>0.40339999999999998</v>
      </c>
      <c r="G50" s="141">
        <v>7.7600000000000002E-2</v>
      </c>
      <c r="H50" s="141">
        <v>1.9800000000000002E-2</v>
      </c>
      <c r="I50" s="142">
        <v>5.8299999999999998E-2</v>
      </c>
      <c r="J50" s="140">
        <v>7.8100000000000003E-2</v>
      </c>
      <c r="K50" s="136">
        <v>20</v>
      </c>
      <c r="L50" s="137">
        <v>16</v>
      </c>
      <c r="M50" s="137">
        <v>3</v>
      </c>
      <c r="N50" s="137">
        <v>1</v>
      </c>
      <c r="O50" s="137">
        <v>2</v>
      </c>
      <c r="P50" s="138">
        <v>42</v>
      </c>
      <c r="Q50" s="139" t="s">
        <v>222</v>
      </c>
    </row>
    <row r="51" spans="1:17" ht="53.1" customHeight="1" x14ac:dyDescent="0.3">
      <c r="A51" s="132" t="s">
        <v>220</v>
      </c>
      <c r="B51" s="133">
        <v>50</v>
      </c>
      <c r="C51" s="132" t="s">
        <v>267</v>
      </c>
      <c r="D51" s="140">
        <v>0.8841</v>
      </c>
      <c r="E51" s="141">
        <v>0.4214</v>
      </c>
      <c r="F51" s="141">
        <v>0.4627</v>
      </c>
      <c r="G51" s="141">
        <v>3.6700000000000003E-2</v>
      </c>
      <c r="H51" s="141">
        <v>5.9400000000000001E-2</v>
      </c>
      <c r="I51" s="142">
        <v>1.9800000000000002E-2</v>
      </c>
      <c r="J51" s="140">
        <v>7.9200000000000007E-2</v>
      </c>
      <c r="K51" s="136">
        <v>19</v>
      </c>
      <c r="L51" s="137">
        <v>18</v>
      </c>
      <c r="M51" s="137">
        <v>2</v>
      </c>
      <c r="N51" s="137">
        <v>2</v>
      </c>
      <c r="O51" s="137">
        <v>1</v>
      </c>
      <c r="P51" s="138">
        <v>42</v>
      </c>
      <c r="Q51" s="139" t="s">
        <v>222</v>
      </c>
    </row>
    <row r="52" spans="1:17" ht="35.1" customHeight="1" x14ac:dyDescent="0.3">
      <c r="A52" s="132" t="s">
        <v>220</v>
      </c>
      <c r="B52" s="133">
        <v>51</v>
      </c>
      <c r="C52" s="132" t="s">
        <v>268</v>
      </c>
      <c r="D52" s="140">
        <v>0.61350000000000005</v>
      </c>
      <c r="E52" s="141">
        <v>0.3266</v>
      </c>
      <c r="F52" s="141">
        <v>0.28699999999999998</v>
      </c>
      <c r="G52" s="141">
        <v>0.1729</v>
      </c>
      <c r="H52" s="141">
        <v>0.15540000000000001</v>
      </c>
      <c r="I52" s="142">
        <v>5.8200000000000002E-2</v>
      </c>
      <c r="J52" s="140">
        <v>0.2135</v>
      </c>
      <c r="K52" s="136">
        <v>15</v>
      </c>
      <c r="L52" s="137">
        <v>11</v>
      </c>
      <c r="M52" s="137">
        <v>8</v>
      </c>
      <c r="N52" s="137">
        <v>6</v>
      </c>
      <c r="O52" s="137">
        <v>2</v>
      </c>
      <c r="P52" s="138">
        <v>42</v>
      </c>
      <c r="Q52" s="139" t="s">
        <v>222</v>
      </c>
    </row>
    <row r="53" spans="1:17" ht="53.1" customHeight="1" x14ac:dyDescent="0.3">
      <c r="A53" s="132" t="s">
        <v>246</v>
      </c>
      <c r="B53" s="133">
        <v>52</v>
      </c>
      <c r="C53" s="132" t="s">
        <v>269</v>
      </c>
      <c r="D53" s="140">
        <v>0.65169999999999995</v>
      </c>
      <c r="E53" s="141">
        <v>0.36480000000000001</v>
      </c>
      <c r="F53" s="141">
        <v>0.28689999999999999</v>
      </c>
      <c r="G53" s="141">
        <v>0.1739</v>
      </c>
      <c r="H53" s="141">
        <v>9.7699999999999995E-2</v>
      </c>
      <c r="I53" s="142">
        <v>7.6700000000000004E-2</v>
      </c>
      <c r="J53" s="140">
        <v>0.1744</v>
      </c>
      <c r="K53" s="136">
        <v>16</v>
      </c>
      <c r="L53" s="137">
        <v>12</v>
      </c>
      <c r="M53" s="137">
        <v>7</v>
      </c>
      <c r="N53" s="137">
        <v>4</v>
      </c>
      <c r="O53" s="137">
        <v>3</v>
      </c>
      <c r="P53" s="138">
        <v>42</v>
      </c>
      <c r="Q53" s="139" t="s">
        <v>222</v>
      </c>
    </row>
    <row r="54" spans="1:17" ht="53.1" customHeight="1" x14ac:dyDescent="0.3">
      <c r="A54" s="132" t="s">
        <v>220</v>
      </c>
      <c r="B54" s="133">
        <v>53</v>
      </c>
      <c r="C54" s="132" t="s">
        <v>270</v>
      </c>
      <c r="D54" s="140">
        <v>0.20250000000000001</v>
      </c>
      <c r="E54" s="141">
        <v>3.9699999999999999E-2</v>
      </c>
      <c r="F54" s="141">
        <v>0.16289999999999999</v>
      </c>
      <c r="G54" s="141">
        <v>0.1193</v>
      </c>
      <c r="H54" s="141">
        <v>0.35770000000000002</v>
      </c>
      <c r="I54" s="142">
        <v>0.32050000000000001</v>
      </c>
      <c r="J54" s="140">
        <v>0.67810000000000004</v>
      </c>
      <c r="K54" s="136">
        <v>2</v>
      </c>
      <c r="L54" s="137">
        <v>5</v>
      </c>
      <c r="M54" s="137">
        <v>5</v>
      </c>
      <c r="N54" s="137">
        <v>15</v>
      </c>
      <c r="O54" s="137">
        <v>14</v>
      </c>
      <c r="P54" s="138">
        <v>41</v>
      </c>
      <c r="Q54" s="139">
        <v>1</v>
      </c>
    </row>
    <row r="55" spans="1:17" ht="53.1" customHeight="1" x14ac:dyDescent="0.3">
      <c r="A55" s="132" t="s">
        <v>220</v>
      </c>
      <c r="B55" s="133">
        <v>54</v>
      </c>
      <c r="C55" s="132" t="s">
        <v>271</v>
      </c>
      <c r="D55" s="140">
        <v>0.3916</v>
      </c>
      <c r="E55" s="141">
        <v>0.15540000000000001</v>
      </c>
      <c r="F55" s="141">
        <v>0.23619999999999999</v>
      </c>
      <c r="G55" s="141">
        <v>0.156</v>
      </c>
      <c r="H55" s="141">
        <v>0.25659999999999999</v>
      </c>
      <c r="I55" s="142">
        <v>0.19589999999999999</v>
      </c>
      <c r="J55" s="140">
        <v>0.45250000000000001</v>
      </c>
      <c r="K55" s="136">
        <v>7</v>
      </c>
      <c r="L55" s="137">
        <v>9</v>
      </c>
      <c r="M55" s="137">
        <v>7</v>
      </c>
      <c r="N55" s="137">
        <v>10</v>
      </c>
      <c r="O55" s="137">
        <v>8</v>
      </c>
      <c r="P55" s="138">
        <v>41</v>
      </c>
      <c r="Q55" s="139">
        <v>1</v>
      </c>
    </row>
    <row r="56" spans="1:17" ht="35.1" customHeight="1" x14ac:dyDescent="0.3">
      <c r="A56" s="132" t="s">
        <v>220</v>
      </c>
      <c r="B56" s="133">
        <v>55</v>
      </c>
      <c r="C56" s="132" t="s">
        <v>272</v>
      </c>
      <c r="D56" s="140">
        <v>0.57440000000000002</v>
      </c>
      <c r="E56" s="141">
        <v>0.25659999999999999</v>
      </c>
      <c r="F56" s="141">
        <v>0.31769999999999998</v>
      </c>
      <c r="G56" s="141">
        <v>0.1673</v>
      </c>
      <c r="H56" s="141">
        <v>0.15029999999999999</v>
      </c>
      <c r="I56" s="142">
        <v>0.108</v>
      </c>
      <c r="J56" s="140">
        <v>0.25829999999999997</v>
      </c>
      <c r="K56" s="136">
        <v>10</v>
      </c>
      <c r="L56" s="137">
        <v>14</v>
      </c>
      <c r="M56" s="137">
        <v>6</v>
      </c>
      <c r="N56" s="137">
        <v>5</v>
      </c>
      <c r="O56" s="137">
        <v>3</v>
      </c>
      <c r="P56" s="138">
        <v>38</v>
      </c>
      <c r="Q56" s="139">
        <v>3</v>
      </c>
    </row>
    <row r="57" spans="1:17" ht="35.1" customHeight="1" x14ac:dyDescent="0.3">
      <c r="A57" s="132" t="s">
        <v>220</v>
      </c>
      <c r="B57" s="133">
        <v>56</v>
      </c>
      <c r="C57" s="132" t="s">
        <v>273</v>
      </c>
      <c r="D57" s="140">
        <v>0.41980000000000001</v>
      </c>
      <c r="E57" s="141">
        <v>0.1159</v>
      </c>
      <c r="F57" s="141">
        <v>0.3039</v>
      </c>
      <c r="G57" s="141">
        <v>0.2137</v>
      </c>
      <c r="H57" s="141">
        <v>0.21099999999999999</v>
      </c>
      <c r="I57" s="142">
        <v>0.15559999999999999</v>
      </c>
      <c r="J57" s="140">
        <v>0.36649999999999999</v>
      </c>
      <c r="K57" s="136">
        <v>6</v>
      </c>
      <c r="L57" s="137">
        <v>12</v>
      </c>
      <c r="M57" s="137">
        <v>8</v>
      </c>
      <c r="N57" s="137">
        <v>10</v>
      </c>
      <c r="O57" s="137">
        <v>6</v>
      </c>
      <c r="P57" s="138">
        <v>42</v>
      </c>
      <c r="Q57" s="139">
        <v>0</v>
      </c>
    </row>
    <row r="58" spans="1:17" ht="53.1" customHeight="1" x14ac:dyDescent="0.3">
      <c r="A58" s="132" t="s">
        <v>220</v>
      </c>
      <c r="B58" s="133">
        <v>57</v>
      </c>
      <c r="C58" s="132" t="s">
        <v>274</v>
      </c>
      <c r="D58" s="140">
        <v>0.3397</v>
      </c>
      <c r="E58" s="141">
        <v>0.13980000000000001</v>
      </c>
      <c r="F58" s="141">
        <v>0.19989999999999999</v>
      </c>
      <c r="G58" s="141">
        <v>0.21920000000000001</v>
      </c>
      <c r="H58" s="141">
        <v>0.2382</v>
      </c>
      <c r="I58" s="142">
        <v>0.20300000000000001</v>
      </c>
      <c r="J58" s="140">
        <v>0.44109999999999999</v>
      </c>
      <c r="K58" s="136">
        <v>6</v>
      </c>
      <c r="L58" s="137">
        <v>8</v>
      </c>
      <c r="M58" s="137">
        <v>8</v>
      </c>
      <c r="N58" s="137">
        <v>10</v>
      </c>
      <c r="O58" s="137">
        <v>8</v>
      </c>
      <c r="P58" s="138">
        <v>40</v>
      </c>
      <c r="Q58" s="139">
        <v>2</v>
      </c>
    </row>
    <row r="59" spans="1:17" ht="71.099999999999994" customHeight="1" x14ac:dyDescent="0.3">
      <c r="A59" s="132" t="s">
        <v>220</v>
      </c>
      <c r="B59" s="133">
        <v>58</v>
      </c>
      <c r="C59" s="132" t="s">
        <v>275</v>
      </c>
      <c r="D59" s="140">
        <v>0.3266</v>
      </c>
      <c r="E59" s="141">
        <v>3.8199999999999998E-2</v>
      </c>
      <c r="F59" s="141">
        <v>0.28849999999999998</v>
      </c>
      <c r="G59" s="141">
        <v>0.1188</v>
      </c>
      <c r="H59" s="141">
        <v>0.3226</v>
      </c>
      <c r="I59" s="142">
        <v>0.2319</v>
      </c>
      <c r="J59" s="140">
        <v>0.55449999999999999</v>
      </c>
      <c r="K59" s="136">
        <v>2</v>
      </c>
      <c r="L59" s="137">
        <v>12</v>
      </c>
      <c r="M59" s="137">
        <v>4</v>
      </c>
      <c r="N59" s="137">
        <v>14</v>
      </c>
      <c r="O59" s="137">
        <v>10</v>
      </c>
      <c r="P59" s="138">
        <v>42</v>
      </c>
      <c r="Q59" s="139">
        <v>0</v>
      </c>
    </row>
    <row r="60" spans="1:17" ht="53.1" customHeight="1" x14ac:dyDescent="0.3">
      <c r="A60" s="132" t="s">
        <v>220</v>
      </c>
      <c r="B60" s="133">
        <v>59</v>
      </c>
      <c r="C60" s="132" t="s">
        <v>276</v>
      </c>
      <c r="D60" s="140">
        <v>0.40410000000000001</v>
      </c>
      <c r="E60" s="141">
        <v>3.8199999999999998E-2</v>
      </c>
      <c r="F60" s="141">
        <v>0.36599999999999999</v>
      </c>
      <c r="G60" s="141">
        <v>0.11609999999999999</v>
      </c>
      <c r="H60" s="141">
        <v>0.2112</v>
      </c>
      <c r="I60" s="142">
        <v>0.26869999999999999</v>
      </c>
      <c r="J60" s="140">
        <v>0.4798</v>
      </c>
      <c r="K60" s="136">
        <v>2</v>
      </c>
      <c r="L60" s="137">
        <v>14</v>
      </c>
      <c r="M60" s="137">
        <v>5</v>
      </c>
      <c r="N60" s="137">
        <v>9</v>
      </c>
      <c r="O60" s="137">
        <v>12</v>
      </c>
      <c r="P60" s="138">
        <v>42</v>
      </c>
      <c r="Q60" s="139">
        <v>0</v>
      </c>
    </row>
    <row r="61" spans="1:17" ht="53.1" customHeight="1" x14ac:dyDescent="0.3">
      <c r="A61" s="132" t="s">
        <v>246</v>
      </c>
      <c r="B61" s="133">
        <v>60</v>
      </c>
      <c r="C61" s="132" t="s">
        <v>277</v>
      </c>
      <c r="D61" s="140">
        <v>0.3962</v>
      </c>
      <c r="E61" s="141">
        <v>0.1668</v>
      </c>
      <c r="F61" s="141">
        <v>0.22939999999999999</v>
      </c>
      <c r="G61" s="141">
        <v>0.20849999999999999</v>
      </c>
      <c r="H61" s="141">
        <v>0.2283</v>
      </c>
      <c r="I61" s="142">
        <v>0.16700000000000001</v>
      </c>
      <c r="J61" s="140">
        <v>0.39529999999999998</v>
      </c>
      <c r="K61" s="136">
        <v>7</v>
      </c>
      <c r="L61" s="137">
        <v>8</v>
      </c>
      <c r="M61" s="137">
        <v>9</v>
      </c>
      <c r="N61" s="137">
        <v>8</v>
      </c>
      <c r="O61" s="137">
        <v>7</v>
      </c>
      <c r="P61" s="138">
        <v>39</v>
      </c>
      <c r="Q61" s="139">
        <v>3</v>
      </c>
    </row>
    <row r="62" spans="1:17" ht="35.1" customHeight="1" x14ac:dyDescent="0.3">
      <c r="A62" s="132" t="s">
        <v>220</v>
      </c>
      <c r="B62" s="133">
        <v>61</v>
      </c>
      <c r="C62" s="132" t="s">
        <v>278</v>
      </c>
      <c r="D62" s="140">
        <v>0.30940000000000001</v>
      </c>
      <c r="E62" s="141">
        <v>0.17369999999999999</v>
      </c>
      <c r="F62" s="141">
        <v>0.13569999999999999</v>
      </c>
      <c r="G62" s="141">
        <v>0.26750000000000002</v>
      </c>
      <c r="H62" s="141">
        <v>0.1132</v>
      </c>
      <c r="I62" s="142">
        <v>0.30980000000000002</v>
      </c>
      <c r="J62" s="140">
        <v>0.42299999999999999</v>
      </c>
      <c r="K62" s="136">
        <v>6</v>
      </c>
      <c r="L62" s="137">
        <v>5</v>
      </c>
      <c r="M62" s="137">
        <v>12</v>
      </c>
      <c r="N62" s="137">
        <v>5</v>
      </c>
      <c r="O62" s="137">
        <v>14</v>
      </c>
      <c r="P62" s="138">
        <v>42</v>
      </c>
      <c r="Q62" s="139">
        <v>0</v>
      </c>
    </row>
    <row r="63" spans="1:17" ht="35.1" customHeight="1" x14ac:dyDescent="0.3">
      <c r="A63" s="132" t="s">
        <v>220</v>
      </c>
      <c r="B63" s="133">
        <v>62</v>
      </c>
      <c r="C63" s="132" t="s">
        <v>279</v>
      </c>
      <c r="D63" s="140">
        <v>0.50819999999999999</v>
      </c>
      <c r="E63" s="141">
        <v>0.17580000000000001</v>
      </c>
      <c r="F63" s="141">
        <v>0.33239999999999997</v>
      </c>
      <c r="G63" s="141">
        <v>0.12130000000000001</v>
      </c>
      <c r="H63" s="141">
        <v>0.25230000000000002</v>
      </c>
      <c r="I63" s="142">
        <v>0.1181</v>
      </c>
      <c r="J63" s="140">
        <v>0.3705</v>
      </c>
      <c r="K63" s="136">
        <v>7</v>
      </c>
      <c r="L63" s="137">
        <v>13</v>
      </c>
      <c r="M63" s="137">
        <v>6</v>
      </c>
      <c r="N63" s="137">
        <v>11</v>
      </c>
      <c r="O63" s="137">
        <v>4</v>
      </c>
      <c r="P63" s="138">
        <v>41</v>
      </c>
      <c r="Q63" s="139">
        <v>1</v>
      </c>
    </row>
    <row r="64" spans="1:17" ht="53.1" customHeight="1" x14ac:dyDescent="0.3">
      <c r="A64" s="132" t="s">
        <v>280</v>
      </c>
      <c r="B64" s="133">
        <v>63</v>
      </c>
      <c r="C64" s="132" t="s">
        <v>281</v>
      </c>
      <c r="D64" s="140">
        <v>0.40720000000000001</v>
      </c>
      <c r="E64" s="141">
        <v>0.11609999999999999</v>
      </c>
      <c r="F64" s="141">
        <v>0.29110000000000003</v>
      </c>
      <c r="G64" s="141">
        <v>0.1711</v>
      </c>
      <c r="H64" s="141">
        <v>0.24779999999999999</v>
      </c>
      <c r="I64" s="142">
        <v>0.1739</v>
      </c>
      <c r="J64" s="140">
        <v>0.42180000000000001</v>
      </c>
      <c r="K64" s="136">
        <v>4</v>
      </c>
      <c r="L64" s="137">
        <v>13</v>
      </c>
      <c r="M64" s="137">
        <v>6</v>
      </c>
      <c r="N64" s="137">
        <v>12</v>
      </c>
      <c r="O64" s="137">
        <v>7</v>
      </c>
      <c r="P64" s="138">
        <v>42</v>
      </c>
      <c r="Q64" s="139" t="s">
        <v>222</v>
      </c>
    </row>
    <row r="65" spans="1:17" ht="71.099999999999994" customHeight="1" x14ac:dyDescent="0.3">
      <c r="A65" s="132" t="s">
        <v>280</v>
      </c>
      <c r="B65" s="133">
        <v>64</v>
      </c>
      <c r="C65" s="132" t="s">
        <v>282</v>
      </c>
      <c r="D65" s="140">
        <v>0.40699999999999997</v>
      </c>
      <c r="E65" s="141">
        <v>0.1358</v>
      </c>
      <c r="F65" s="141">
        <v>0.2712</v>
      </c>
      <c r="G65" s="141">
        <v>0.1148</v>
      </c>
      <c r="H65" s="141">
        <v>0.30259999999999998</v>
      </c>
      <c r="I65" s="142">
        <v>0.17549999999999999</v>
      </c>
      <c r="J65" s="140">
        <v>0.47820000000000001</v>
      </c>
      <c r="K65" s="136">
        <v>5</v>
      </c>
      <c r="L65" s="137">
        <v>10</v>
      </c>
      <c r="M65" s="137">
        <v>5</v>
      </c>
      <c r="N65" s="137">
        <v>15</v>
      </c>
      <c r="O65" s="137">
        <v>7</v>
      </c>
      <c r="P65" s="138">
        <v>42</v>
      </c>
      <c r="Q65" s="139" t="s">
        <v>222</v>
      </c>
    </row>
    <row r="66" spans="1:17" ht="53.1" customHeight="1" x14ac:dyDescent="0.3">
      <c r="A66" s="132" t="s">
        <v>280</v>
      </c>
      <c r="B66" s="133">
        <v>65</v>
      </c>
      <c r="C66" s="132" t="s">
        <v>283</v>
      </c>
      <c r="D66" s="140">
        <v>0.48080000000000001</v>
      </c>
      <c r="E66" s="141">
        <v>0.249</v>
      </c>
      <c r="F66" s="141">
        <v>0.23169999999999999</v>
      </c>
      <c r="G66" s="141">
        <v>0.19370000000000001</v>
      </c>
      <c r="H66" s="141">
        <v>0.15160000000000001</v>
      </c>
      <c r="I66" s="142">
        <v>0.1739</v>
      </c>
      <c r="J66" s="140">
        <v>0.32550000000000001</v>
      </c>
      <c r="K66" s="136">
        <v>11</v>
      </c>
      <c r="L66" s="137">
        <v>10</v>
      </c>
      <c r="M66" s="137">
        <v>8</v>
      </c>
      <c r="N66" s="137">
        <v>6</v>
      </c>
      <c r="O66" s="137">
        <v>7</v>
      </c>
      <c r="P66" s="138">
        <v>42</v>
      </c>
      <c r="Q66" s="139" t="s">
        <v>222</v>
      </c>
    </row>
    <row r="67" spans="1:17" ht="53.1" customHeight="1" x14ac:dyDescent="0.3">
      <c r="A67" s="132" t="s">
        <v>280</v>
      </c>
      <c r="B67" s="133">
        <v>66</v>
      </c>
      <c r="C67" s="132" t="s">
        <v>284</v>
      </c>
      <c r="D67" s="140">
        <v>0.28989999999999999</v>
      </c>
      <c r="E67" s="141">
        <v>7.6300000000000007E-2</v>
      </c>
      <c r="F67" s="141">
        <v>0.21360000000000001</v>
      </c>
      <c r="G67" s="141">
        <v>9.6100000000000005E-2</v>
      </c>
      <c r="H67" s="141">
        <v>0.42020000000000002</v>
      </c>
      <c r="I67" s="142">
        <v>0.19370000000000001</v>
      </c>
      <c r="J67" s="140">
        <v>0.6139</v>
      </c>
      <c r="K67" s="136">
        <v>3</v>
      </c>
      <c r="L67" s="137">
        <v>8</v>
      </c>
      <c r="M67" s="137">
        <v>4</v>
      </c>
      <c r="N67" s="137">
        <v>19</v>
      </c>
      <c r="O67" s="137">
        <v>8</v>
      </c>
      <c r="P67" s="138">
        <v>42</v>
      </c>
      <c r="Q67" s="139" t="s">
        <v>222</v>
      </c>
    </row>
    <row r="68" spans="1:17" ht="53.1" customHeight="1" x14ac:dyDescent="0.3">
      <c r="A68" s="132" t="s">
        <v>280</v>
      </c>
      <c r="B68" s="133">
        <v>67</v>
      </c>
      <c r="C68" s="132" t="s">
        <v>285</v>
      </c>
      <c r="D68" s="140">
        <v>0.2671</v>
      </c>
      <c r="E68" s="141">
        <v>7.6300000000000007E-2</v>
      </c>
      <c r="F68" s="141">
        <v>0.1908</v>
      </c>
      <c r="G68" s="141">
        <v>0.23330000000000001</v>
      </c>
      <c r="H68" s="141">
        <v>0.27060000000000001</v>
      </c>
      <c r="I68" s="142">
        <v>0.22900000000000001</v>
      </c>
      <c r="J68" s="140">
        <v>0.49959999999999999</v>
      </c>
      <c r="K68" s="136">
        <v>3</v>
      </c>
      <c r="L68" s="137">
        <v>8</v>
      </c>
      <c r="M68" s="137">
        <v>10</v>
      </c>
      <c r="N68" s="137">
        <v>11</v>
      </c>
      <c r="O68" s="137">
        <v>10</v>
      </c>
      <c r="P68" s="138">
        <v>42</v>
      </c>
      <c r="Q68" s="139" t="s">
        <v>222</v>
      </c>
    </row>
    <row r="69" spans="1:17" ht="53.1" customHeight="1" x14ac:dyDescent="0.3">
      <c r="A69" s="132" t="s">
        <v>280</v>
      </c>
      <c r="B69" s="133">
        <v>68</v>
      </c>
      <c r="C69" s="132" t="s">
        <v>286</v>
      </c>
      <c r="D69" s="140">
        <v>0.50180000000000002</v>
      </c>
      <c r="E69" s="141">
        <v>0.1328</v>
      </c>
      <c r="F69" s="141">
        <v>0.36899999999999999</v>
      </c>
      <c r="G69" s="141">
        <v>0.2122</v>
      </c>
      <c r="H69" s="141">
        <v>0.1701</v>
      </c>
      <c r="I69" s="142">
        <v>0.1158</v>
      </c>
      <c r="J69" s="140">
        <v>0.28599999999999998</v>
      </c>
      <c r="K69" s="136">
        <v>5</v>
      </c>
      <c r="L69" s="137">
        <v>17</v>
      </c>
      <c r="M69" s="137">
        <v>9</v>
      </c>
      <c r="N69" s="137">
        <v>6</v>
      </c>
      <c r="O69" s="137">
        <v>5</v>
      </c>
      <c r="P69" s="138">
        <v>42</v>
      </c>
      <c r="Q69" s="139" t="s">
        <v>222</v>
      </c>
    </row>
    <row r="70" spans="1:17" ht="53.1" customHeight="1" x14ac:dyDescent="0.3">
      <c r="A70" s="132" t="s">
        <v>280</v>
      </c>
      <c r="B70" s="133">
        <v>69</v>
      </c>
      <c r="C70" s="132" t="s">
        <v>287</v>
      </c>
      <c r="D70" s="140">
        <v>0.50170000000000003</v>
      </c>
      <c r="E70" s="141">
        <v>0.17369999999999999</v>
      </c>
      <c r="F70" s="141">
        <v>0.32800000000000001</v>
      </c>
      <c r="G70" s="141">
        <v>0.18990000000000001</v>
      </c>
      <c r="H70" s="141">
        <v>0.15279999999999999</v>
      </c>
      <c r="I70" s="142">
        <v>0.15559999999999999</v>
      </c>
      <c r="J70" s="140">
        <v>0.30840000000000001</v>
      </c>
      <c r="K70" s="136">
        <v>7</v>
      </c>
      <c r="L70" s="137">
        <v>13</v>
      </c>
      <c r="M70" s="137">
        <v>8</v>
      </c>
      <c r="N70" s="137">
        <v>8</v>
      </c>
      <c r="O70" s="137">
        <v>6</v>
      </c>
      <c r="P70" s="138">
        <v>42</v>
      </c>
      <c r="Q70" s="139" t="s">
        <v>222</v>
      </c>
    </row>
    <row r="71" spans="1:17" ht="53.1" customHeight="1" x14ac:dyDescent="0.3">
      <c r="A71" s="132" t="s">
        <v>280</v>
      </c>
      <c r="B71" s="133">
        <v>70</v>
      </c>
      <c r="C71" s="132" t="s">
        <v>288</v>
      </c>
      <c r="D71" s="140">
        <v>0.51749999999999996</v>
      </c>
      <c r="E71" s="141">
        <v>0.15140000000000001</v>
      </c>
      <c r="F71" s="141">
        <v>0.36620000000000003</v>
      </c>
      <c r="G71" s="141">
        <v>0.25069999999999998</v>
      </c>
      <c r="H71" s="141">
        <v>0.15409999999999999</v>
      </c>
      <c r="I71" s="142">
        <v>7.7600000000000002E-2</v>
      </c>
      <c r="J71" s="140">
        <v>0.23169999999999999</v>
      </c>
      <c r="K71" s="136">
        <v>7</v>
      </c>
      <c r="L71" s="137">
        <v>16</v>
      </c>
      <c r="M71" s="137">
        <v>10</v>
      </c>
      <c r="N71" s="137">
        <v>6</v>
      </c>
      <c r="O71" s="137">
        <v>3</v>
      </c>
      <c r="P71" s="138">
        <v>42</v>
      </c>
      <c r="Q71" s="139" t="s">
        <v>222</v>
      </c>
    </row>
    <row r="72" spans="1:17" ht="53.1" customHeight="1" x14ac:dyDescent="0.3">
      <c r="A72" s="132" t="s">
        <v>280</v>
      </c>
      <c r="B72" s="133">
        <v>71</v>
      </c>
      <c r="C72" s="132" t="s">
        <v>289</v>
      </c>
      <c r="D72" s="140">
        <v>0.4254</v>
      </c>
      <c r="E72" s="141">
        <v>0.1145</v>
      </c>
      <c r="F72" s="141">
        <v>0.31090000000000001</v>
      </c>
      <c r="G72" s="141">
        <v>0.22800000000000001</v>
      </c>
      <c r="H72" s="141">
        <v>0.13300000000000001</v>
      </c>
      <c r="I72" s="142">
        <v>0.2135</v>
      </c>
      <c r="J72" s="140">
        <v>0.34660000000000002</v>
      </c>
      <c r="K72" s="136">
        <v>5</v>
      </c>
      <c r="L72" s="137">
        <v>11</v>
      </c>
      <c r="M72" s="137">
        <v>11</v>
      </c>
      <c r="N72" s="137">
        <v>6</v>
      </c>
      <c r="O72" s="137">
        <v>9</v>
      </c>
      <c r="P72" s="138">
        <v>42</v>
      </c>
      <c r="Q72" s="139" t="s">
        <v>222</v>
      </c>
    </row>
    <row r="73" spans="1:17" ht="53.1" customHeight="1" x14ac:dyDescent="0.3">
      <c r="A73" s="132" t="s">
        <v>280</v>
      </c>
      <c r="B73" s="133">
        <v>79</v>
      </c>
      <c r="C73" s="132" t="s">
        <v>290</v>
      </c>
      <c r="D73" s="140">
        <v>0.86919999999999997</v>
      </c>
      <c r="E73" s="141">
        <v>0.38040000000000002</v>
      </c>
      <c r="F73" s="141">
        <v>0.48880000000000001</v>
      </c>
      <c r="G73" s="141">
        <v>0.1308</v>
      </c>
      <c r="H73" s="141">
        <v>0</v>
      </c>
      <c r="I73" s="142">
        <v>0</v>
      </c>
      <c r="J73" s="140">
        <v>0</v>
      </c>
      <c r="K73" s="136">
        <v>14</v>
      </c>
      <c r="L73" s="137">
        <v>18</v>
      </c>
      <c r="M73" s="137">
        <v>5</v>
      </c>
      <c r="N73" s="137">
        <v>0</v>
      </c>
      <c r="O73" s="137">
        <v>0</v>
      </c>
      <c r="P73" s="138">
        <v>37</v>
      </c>
      <c r="Q73" s="139">
        <v>0</v>
      </c>
    </row>
    <row r="74" spans="1:17" ht="53.1" customHeight="1" x14ac:dyDescent="0.3">
      <c r="A74" s="132" t="s">
        <v>280</v>
      </c>
      <c r="B74" s="133">
        <v>80</v>
      </c>
      <c r="C74" s="132" t="s">
        <v>291</v>
      </c>
      <c r="D74" s="140">
        <v>1</v>
      </c>
      <c r="E74" s="141">
        <v>0.63370000000000004</v>
      </c>
      <c r="F74" s="141">
        <v>0.36630000000000001</v>
      </c>
      <c r="G74" s="141">
        <v>0</v>
      </c>
      <c r="H74" s="141">
        <v>0</v>
      </c>
      <c r="I74" s="142">
        <v>0</v>
      </c>
      <c r="J74" s="140">
        <v>0</v>
      </c>
      <c r="K74" s="136">
        <v>16</v>
      </c>
      <c r="L74" s="137">
        <v>8</v>
      </c>
      <c r="M74" s="137">
        <v>0</v>
      </c>
      <c r="N74" s="137">
        <v>0</v>
      </c>
      <c r="O74" s="137">
        <v>0</v>
      </c>
      <c r="P74" s="138">
        <v>24</v>
      </c>
      <c r="Q74" s="139">
        <v>0</v>
      </c>
    </row>
    <row r="75" spans="1:17" ht="89.1" customHeight="1" x14ac:dyDescent="0.3">
      <c r="A75" s="132" t="s">
        <v>280</v>
      </c>
      <c r="B75" s="133">
        <v>81</v>
      </c>
      <c r="C75" s="132" t="s">
        <v>292</v>
      </c>
      <c r="D75" s="140">
        <v>0.5766</v>
      </c>
      <c r="E75" s="141">
        <v>0</v>
      </c>
      <c r="F75" s="141">
        <v>0.5766</v>
      </c>
      <c r="G75" s="141">
        <v>0.4234</v>
      </c>
      <c r="H75" s="141">
        <v>0</v>
      </c>
      <c r="I75" s="142">
        <v>0</v>
      </c>
      <c r="J75" s="140">
        <v>0</v>
      </c>
      <c r="K75" s="136">
        <v>0</v>
      </c>
      <c r="L75" s="137">
        <v>2</v>
      </c>
      <c r="M75" s="137">
        <v>3</v>
      </c>
      <c r="N75" s="137">
        <v>0</v>
      </c>
      <c r="O75" s="137">
        <v>0</v>
      </c>
      <c r="P75" s="138">
        <v>5</v>
      </c>
      <c r="Q75" s="139">
        <v>2</v>
      </c>
    </row>
    <row r="76" spans="1:17" ht="53.1" customHeight="1" x14ac:dyDescent="0.3">
      <c r="A76" s="132" t="s">
        <v>280</v>
      </c>
      <c r="B76" s="133">
        <v>82</v>
      </c>
      <c r="C76" s="132" t="s">
        <v>293</v>
      </c>
      <c r="D76" s="140">
        <v>1</v>
      </c>
      <c r="E76" s="141">
        <v>0.1686</v>
      </c>
      <c r="F76" s="141">
        <v>0.83140000000000003</v>
      </c>
      <c r="G76" s="141">
        <v>0</v>
      </c>
      <c r="H76" s="141">
        <v>0</v>
      </c>
      <c r="I76" s="142">
        <v>0</v>
      </c>
      <c r="J76" s="140">
        <v>0</v>
      </c>
      <c r="K76" s="136">
        <v>1</v>
      </c>
      <c r="L76" s="137">
        <v>3</v>
      </c>
      <c r="M76" s="137">
        <v>0</v>
      </c>
      <c r="N76" s="137">
        <v>0</v>
      </c>
      <c r="O76" s="137">
        <v>0</v>
      </c>
      <c r="P76" s="138">
        <v>4</v>
      </c>
      <c r="Q76" s="139">
        <v>1</v>
      </c>
    </row>
    <row r="77" spans="1:17" ht="89.1" customHeight="1" x14ac:dyDescent="0.3">
      <c r="A77" s="132" t="s">
        <v>280</v>
      </c>
      <c r="B77" s="133">
        <v>83</v>
      </c>
      <c r="C77" s="132" t="s">
        <v>294</v>
      </c>
      <c r="D77" s="140">
        <v>1</v>
      </c>
      <c r="E77" s="141">
        <v>0</v>
      </c>
      <c r="F77" s="141">
        <v>1</v>
      </c>
      <c r="G77" s="141">
        <v>0</v>
      </c>
      <c r="H77" s="141">
        <v>0</v>
      </c>
      <c r="I77" s="142">
        <v>0</v>
      </c>
      <c r="J77" s="140">
        <v>0</v>
      </c>
      <c r="K77" s="136">
        <v>0</v>
      </c>
      <c r="L77" s="137">
        <v>1</v>
      </c>
      <c r="M77" s="137">
        <v>0</v>
      </c>
      <c r="N77" s="137">
        <v>0</v>
      </c>
      <c r="O77" s="137">
        <v>0</v>
      </c>
      <c r="P77" s="138">
        <v>1</v>
      </c>
      <c r="Q77" s="139">
        <v>1</v>
      </c>
    </row>
    <row r="78" spans="1:17" ht="71.099999999999994" customHeight="1" x14ac:dyDescent="0.3">
      <c r="A78" s="132" t="s">
        <v>280</v>
      </c>
      <c r="B78" s="133">
        <v>84</v>
      </c>
      <c r="C78" s="132" t="s">
        <v>295</v>
      </c>
      <c r="D78" s="140">
        <v>1</v>
      </c>
      <c r="E78" s="141">
        <v>0</v>
      </c>
      <c r="F78" s="141">
        <v>1</v>
      </c>
      <c r="G78" s="141">
        <v>0</v>
      </c>
      <c r="H78" s="141">
        <v>0</v>
      </c>
      <c r="I78" s="142">
        <v>0</v>
      </c>
      <c r="J78" s="140">
        <v>0</v>
      </c>
      <c r="K78" s="136">
        <v>0</v>
      </c>
      <c r="L78" s="137">
        <v>2</v>
      </c>
      <c r="M78" s="137">
        <v>0</v>
      </c>
      <c r="N78" s="137">
        <v>0</v>
      </c>
      <c r="O78" s="137">
        <v>0</v>
      </c>
      <c r="P78" s="138">
        <v>2</v>
      </c>
      <c r="Q78" s="139">
        <v>1</v>
      </c>
    </row>
    <row r="80" spans="1:17" ht="15.9" customHeight="1" x14ac:dyDescent="0.3">
      <c r="A80" s="135" t="s">
        <v>296</v>
      </c>
    </row>
    <row r="81" spans="1:1" ht="15.9" customHeight="1" x14ac:dyDescent="0.3">
      <c r="A81" s="135" t="s">
        <v>297</v>
      </c>
    </row>
    <row r="82" spans="1:1" ht="15.9" customHeight="1" x14ac:dyDescent="0.3">
      <c r="A82" s="135" t="s">
        <v>298</v>
      </c>
    </row>
    <row r="83" spans="1:1" ht="15.9" customHeight="1" x14ac:dyDescent="0.3">
      <c r="A83" s="135" t="s">
        <v>299</v>
      </c>
    </row>
  </sheetData>
  <pageMargins left="0.05" right="0.05" top="0.5" bottom="0.5" header="0" footer="0"/>
  <pageSetup orientation="portrait" horizontalDpi="300" verticalDpi="300"/>
  <headerFooter>
    <oddHeader>Core Survey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49"/>
  <sheetViews>
    <sheetView zoomScaleNormal="100" workbookViewId="0">
      <selection sqref="A1:B1"/>
    </sheetView>
  </sheetViews>
  <sheetFormatPr defaultColWidth="11.44140625" defaultRowHeight="12" customHeight="1" x14ac:dyDescent="0.2"/>
  <cols>
    <col min="1" max="1" width="2.6640625" style="131" bestFit="1" customWidth="1"/>
    <col min="2" max="2" width="100.6640625" style="131" bestFit="1" customWidth="1"/>
    <col min="3" max="3" width="7.6640625" style="131" bestFit="1" customWidth="1"/>
    <col min="4" max="4" width="8.109375" style="131" bestFit="1" customWidth="1"/>
    <col min="5" max="16384" width="11.44140625" style="131"/>
  </cols>
  <sheetData>
    <row r="1" spans="1:4" ht="17.100000000000001" customHeight="1" x14ac:dyDescent="0.3">
      <c r="A1" s="194" t="s">
        <v>300</v>
      </c>
      <c r="B1" s="194"/>
      <c r="C1" s="143" t="s">
        <v>301</v>
      </c>
      <c r="D1" s="143" t="s">
        <v>302</v>
      </c>
    </row>
    <row r="2" spans="1:4" ht="17.100000000000001" customHeight="1" x14ac:dyDescent="0.3">
      <c r="A2" s="144" t="s">
        <v>303</v>
      </c>
      <c r="B2" s="145" t="s">
        <v>304</v>
      </c>
      <c r="C2" s="147">
        <v>39</v>
      </c>
      <c r="D2" s="151">
        <v>0.9395</v>
      </c>
    </row>
    <row r="3" spans="1:4" ht="17.100000000000001" customHeight="1" x14ac:dyDescent="0.3">
      <c r="A3" s="144" t="s">
        <v>303</v>
      </c>
      <c r="B3" s="145" t="s">
        <v>305</v>
      </c>
      <c r="C3" s="147">
        <v>1</v>
      </c>
      <c r="D3" s="151">
        <v>4.02E-2</v>
      </c>
    </row>
    <row r="4" spans="1:4" ht="17.100000000000001" customHeight="1" x14ac:dyDescent="0.3">
      <c r="A4" s="144" t="s">
        <v>303</v>
      </c>
      <c r="B4" s="145" t="s">
        <v>306</v>
      </c>
      <c r="C4" s="147">
        <v>1</v>
      </c>
      <c r="D4" s="151">
        <v>2.0299999999999999E-2</v>
      </c>
    </row>
    <row r="5" spans="1:4" ht="17.100000000000001" customHeight="1" x14ac:dyDescent="0.3">
      <c r="A5" s="144" t="s">
        <v>303</v>
      </c>
      <c r="B5" s="145" t="s">
        <v>307</v>
      </c>
      <c r="C5" s="147">
        <v>0</v>
      </c>
      <c r="D5" s="151">
        <v>0</v>
      </c>
    </row>
    <row r="6" spans="1:4" ht="17.100000000000001" customHeight="1" x14ac:dyDescent="0.3">
      <c r="A6" s="144" t="s">
        <v>303</v>
      </c>
      <c r="B6" s="146" t="s">
        <v>308</v>
      </c>
      <c r="C6" s="148">
        <v>41</v>
      </c>
      <c r="D6" s="152">
        <v>1</v>
      </c>
    </row>
    <row r="7" spans="1:4" ht="12" customHeight="1" x14ac:dyDescent="0.2">
      <c r="C7" s="149"/>
      <c r="D7" s="153"/>
    </row>
    <row r="8" spans="1:4" ht="17.100000000000001" customHeight="1" x14ac:dyDescent="0.3">
      <c r="A8" s="194" t="s">
        <v>309</v>
      </c>
      <c r="B8" s="194"/>
      <c r="C8" s="150" t="s">
        <v>301</v>
      </c>
      <c r="D8" s="154" t="s">
        <v>302</v>
      </c>
    </row>
    <row r="9" spans="1:4" ht="17.100000000000001" customHeight="1" x14ac:dyDescent="0.3">
      <c r="A9" s="144" t="s">
        <v>303</v>
      </c>
      <c r="B9" s="145" t="s">
        <v>310</v>
      </c>
      <c r="C9" s="147">
        <v>0</v>
      </c>
      <c r="D9" s="151">
        <v>0</v>
      </c>
    </row>
    <row r="10" spans="1:4" ht="17.100000000000001" customHeight="1" x14ac:dyDescent="0.3">
      <c r="A10" s="144" t="s">
        <v>303</v>
      </c>
      <c r="B10" s="145" t="s">
        <v>311</v>
      </c>
      <c r="C10" s="147">
        <v>16</v>
      </c>
      <c r="D10" s="151">
        <v>0.38329999999999997</v>
      </c>
    </row>
    <row r="11" spans="1:4" ht="17.100000000000001" customHeight="1" x14ac:dyDescent="0.3">
      <c r="A11" s="144" t="s">
        <v>303</v>
      </c>
      <c r="B11" s="145" t="s">
        <v>312</v>
      </c>
      <c r="C11" s="147">
        <v>10</v>
      </c>
      <c r="D11" s="151">
        <v>0.1938</v>
      </c>
    </row>
    <row r="12" spans="1:4" ht="17.100000000000001" customHeight="1" x14ac:dyDescent="0.3">
      <c r="A12" s="144" t="s">
        <v>303</v>
      </c>
      <c r="B12" s="145" t="s">
        <v>313</v>
      </c>
      <c r="C12" s="147">
        <v>11</v>
      </c>
      <c r="D12" s="151">
        <v>0.28849999999999998</v>
      </c>
    </row>
    <row r="13" spans="1:4" ht="17.100000000000001" customHeight="1" x14ac:dyDescent="0.3">
      <c r="A13" s="144" t="s">
        <v>303</v>
      </c>
      <c r="B13" s="145" t="s">
        <v>314</v>
      </c>
      <c r="C13" s="147">
        <v>1</v>
      </c>
      <c r="D13" s="151">
        <v>3.8199999999999998E-2</v>
      </c>
    </row>
    <row r="14" spans="1:4" ht="17.100000000000001" customHeight="1" x14ac:dyDescent="0.3">
      <c r="A14" s="144" t="s">
        <v>303</v>
      </c>
      <c r="B14" s="145" t="s">
        <v>315</v>
      </c>
      <c r="C14" s="147">
        <v>1</v>
      </c>
      <c r="D14" s="151">
        <v>1.9900000000000001E-2</v>
      </c>
    </row>
    <row r="15" spans="1:4" ht="17.100000000000001" customHeight="1" x14ac:dyDescent="0.3">
      <c r="A15" s="144" t="s">
        <v>303</v>
      </c>
      <c r="B15" s="145" t="s">
        <v>316</v>
      </c>
      <c r="C15" s="147">
        <v>1</v>
      </c>
      <c r="D15" s="151">
        <v>3.8199999999999998E-2</v>
      </c>
    </row>
    <row r="16" spans="1:4" ht="17.100000000000001" customHeight="1" x14ac:dyDescent="0.3">
      <c r="A16" s="144" t="s">
        <v>303</v>
      </c>
      <c r="B16" s="145" t="s">
        <v>317</v>
      </c>
      <c r="C16" s="147">
        <v>2</v>
      </c>
      <c r="D16" s="151">
        <v>3.8199999999999998E-2</v>
      </c>
    </row>
    <row r="17" spans="1:4" ht="17.100000000000001" customHeight="1" x14ac:dyDescent="0.3">
      <c r="A17" s="144" t="s">
        <v>303</v>
      </c>
      <c r="B17" s="146" t="s">
        <v>308</v>
      </c>
      <c r="C17" s="148">
        <v>42</v>
      </c>
      <c r="D17" s="152">
        <v>1</v>
      </c>
    </row>
    <row r="18" spans="1:4" ht="12" customHeight="1" x14ac:dyDescent="0.2">
      <c r="C18" s="149"/>
      <c r="D18" s="153"/>
    </row>
    <row r="19" spans="1:4" ht="17.100000000000001" customHeight="1" x14ac:dyDescent="0.3">
      <c r="A19" s="194" t="s">
        <v>318</v>
      </c>
      <c r="B19" s="194"/>
      <c r="C19" s="150" t="s">
        <v>301</v>
      </c>
      <c r="D19" s="154" t="s">
        <v>302</v>
      </c>
    </row>
    <row r="20" spans="1:4" ht="17.100000000000001" customHeight="1" x14ac:dyDescent="0.3">
      <c r="A20" s="144" t="s">
        <v>303</v>
      </c>
      <c r="B20" s="145" t="s">
        <v>319</v>
      </c>
      <c r="C20" s="147">
        <v>25</v>
      </c>
      <c r="D20" s="151">
        <v>0.59970000000000001</v>
      </c>
    </row>
    <row r="21" spans="1:4" ht="17.100000000000001" customHeight="1" x14ac:dyDescent="0.3">
      <c r="A21" s="144" t="s">
        <v>303</v>
      </c>
      <c r="B21" s="145" t="s">
        <v>320</v>
      </c>
      <c r="C21" s="147">
        <v>16</v>
      </c>
      <c r="D21" s="151">
        <v>0.38200000000000001</v>
      </c>
    </row>
    <row r="22" spans="1:4" ht="17.100000000000001" customHeight="1" x14ac:dyDescent="0.3">
      <c r="A22" s="144" t="s">
        <v>303</v>
      </c>
      <c r="B22" s="145" t="s">
        <v>321</v>
      </c>
      <c r="C22" s="147">
        <v>1</v>
      </c>
      <c r="D22" s="151">
        <v>1.84E-2</v>
      </c>
    </row>
    <row r="23" spans="1:4" ht="17.100000000000001" customHeight="1" x14ac:dyDescent="0.3">
      <c r="A23" s="144" t="s">
        <v>303</v>
      </c>
      <c r="B23" s="146" t="s">
        <v>308</v>
      </c>
      <c r="C23" s="148">
        <v>42</v>
      </c>
      <c r="D23" s="152">
        <v>1</v>
      </c>
    </row>
    <row r="24" spans="1:4" ht="12" customHeight="1" x14ac:dyDescent="0.2">
      <c r="C24" s="149"/>
      <c r="D24" s="153"/>
    </row>
    <row r="25" spans="1:4" ht="17.100000000000001" customHeight="1" x14ac:dyDescent="0.3">
      <c r="A25" s="194" t="s">
        <v>322</v>
      </c>
      <c r="B25" s="194"/>
      <c r="C25" s="150" t="s">
        <v>301</v>
      </c>
      <c r="D25" s="154" t="s">
        <v>302</v>
      </c>
    </row>
    <row r="26" spans="1:4" ht="17.100000000000001" customHeight="1" x14ac:dyDescent="0.3">
      <c r="A26" s="144" t="s">
        <v>303</v>
      </c>
      <c r="B26" s="145" t="s">
        <v>319</v>
      </c>
      <c r="C26" s="147">
        <v>7</v>
      </c>
      <c r="D26" s="151">
        <v>0.2147</v>
      </c>
    </row>
    <row r="27" spans="1:4" ht="17.100000000000001" customHeight="1" x14ac:dyDescent="0.3">
      <c r="A27" s="144" t="s">
        <v>303</v>
      </c>
      <c r="B27" s="145" t="s">
        <v>320</v>
      </c>
      <c r="C27" s="147">
        <v>25</v>
      </c>
      <c r="D27" s="151">
        <v>0.55720000000000003</v>
      </c>
    </row>
    <row r="28" spans="1:4" ht="17.100000000000001" customHeight="1" x14ac:dyDescent="0.3">
      <c r="A28" s="144" t="s">
        <v>303</v>
      </c>
      <c r="B28" s="145" t="s">
        <v>321</v>
      </c>
      <c r="C28" s="147">
        <v>10</v>
      </c>
      <c r="D28" s="151">
        <v>0.2281</v>
      </c>
    </row>
    <row r="29" spans="1:4" ht="17.100000000000001" customHeight="1" x14ac:dyDescent="0.3">
      <c r="A29" s="144" t="s">
        <v>303</v>
      </c>
      <c r="B29" s="146" t="s">
        <v>308</v>
      </c>
      <c r="C29" s="148">
        <v>42</v>
      </c>
      <c r="D29" s="152">
        <v>1</v>
      </c>
    </row>
    <row r="30" spans="1:4" ht="12" customHeight="1" x14ac:dyDescent="0.2">
      <c r="C30" s="149"/>
      <c r="D30" s="153"/>
    </row>
    <row r="31" spans="1:4" ht="17.100000000000001" customHeight="1" x14ac:dyDescent="0.3">
      <c r="A31" s="194" t="s">
        <v>323</v>
      </c>
      <c r="B31" s="194"/>
      <c r="C31" s="150" t="s">
        <v>301</v>
      </c>
      <c r="D31" s="154" t="s">
        <v>302</v>
      </c>
    </row>
    <row r="32" spans="1:4" ht="17.100000000000001" customHeight="1" x14ac:dyDescent="0.3">
      <c r="A32" s="144" t="s">
        <v>303</v>
      </c>
      <c r="B32" s="145" t="s">
        <v>319</v>
      </c>
      <c r="C32" s="147">
        <v>5</v>
      </c>
      <c r="D32" s="151">
        <v>0.15679999999999999</v>
      </c>
    </row>
    <row r="33" spans="1:4" ht="17.100000000000001" customHeight="1" x14ac:dyDescent="0.3">
      <c r="A33" s="144" t="s">
        <v>303</v>
      </c>
      <c r="B33" s="145" t="s">
        <v>320</v>
      </c>
      <c r="C33" s="147">
        <v>34</v>
      </c>
      <c r="D33" s="151">
        <v>0.78659999999999997</v>
      </c>
    </row>
    <row r="34" spans="1:4" ht="17.100000000000001" customHeight="1" x14ac:dyDescent="0.3">
      <c r="A34" s="144" t="s">
        <v>303</v>
      </c>
      <c r="B34" s="145" t="s">
        <v>321</v>
      </c>
      <c r="C34" s="147">
        <v>3</v>
      </c>
      <c r="D34" s="151">
        <v>5.6500000000000002E-2</v>
      </c>
    </row>
    <row r="35" spans="1:4" ht="17.100000000000001" customHeight="1" x14ac:dyDescent="0.3">
      <c r="A35" s="144" t="s">
        <v>303</v>
      </c>
      <c r="B35" s="146" t="s">
        <v>308</v>
      </c>
      <c r="C35" s="148">
        <v>42</v>
      </c>
      <c r="D35" s="152">
        <v>1</v>
      </c>
    </row>
    <row r="36" spans="1:4" ht="12" customHeight="1" x14ac:dyDescent="0.2">
      <c r="C36" s="149"/>
      <c r="D36" s="153"/>
    </row>
    <row r="37" spans="1:4" ht="17.100000000000001" customHeight="1" x14ac:dyDescent="0.3">
      <c r="A37" s="194" t="s">
        <v>324</v>
      </c>
      <c r="B37" s="194"/>
      <c r="C37" s="150" t="s">
        <v>301</v>
      </c>
      <c r="D37" s="154" t="s">
        <v>302</v>
      </c>
    </row>
    <row r="38" spans="1:4" ht="17.100000000000001" customHeight="1" x14ac:dyDescent="0.3">
      <c r="A38" s="144" t="s">
        <v>303</v>
      </c>
      <c r="B38" s="145" t="s">
        <v>319</v>
      </c>
      <c r="C38" s="147">
        <v>2</v>
      </c>
      <c r="D38" s="151">
        <v>5.67E-2</v>
      </c>
    </row>
    <row r="39" spans="1:4" ht="17.100000000000001" customHeight="1" x14ac:dyDescent="0.3">
      <c r="A39" s="144" t="s">
        <v>303</v>
      </c>
      <c r="B39" s="145" t="s">
        <v>320</v>
      </c>
      <c r="C39" s="147">
        <v>27</v>
      </c>
      <c r="D39" s="151">
        <v>0.63759999999999994</v>
      </c>
    </row>
    <row r="40" spans="1:4" ht="17.100000000000001" customHeight="1" x14ac:dyDescent="0.3">
      <c r="A40" s="144" t="s">
        <v>303</v>
      </c>
      <c r="B40" s="145" t="s">
        <v>321</v>
      </c>
      <c r="C40" s="147">
        <v>13</v>
      </c>
      <c r="D40" s="151">
        <v>0.30570000000000003</v>
      </c>
    </row>
    <row r="41" spans="1:4" ht="17.100000000000001" customHeight="1" x14ac:dyDescent="0.3">
      <c r="A41" s="144" t="s">
        <v>303</v>
      </c>
      <c r="B41" s="146" t="s">
        <v>308</v>
      </c>
      <c r="C41" s="148">
        <v>42</v>
      </c>
      <c r="D41" s="152">
        <v>1</v>
      </c>
    </row>
    <row r="42" spans="1:4" ht="12" customHeight="1" x14ac:dyDescent="0.2">
      <c r="C42" s="149"/>
      <c r="D42" s="153"/>
    </row>
    <row r="43" spans="1:4" ht="17.100000000000001" customHeight="1" x14ac:dyDescent="0.3">
      <c r="A43" s="194" t="s">
        <v>325</v>
      </c>
      <c r="B43" s="194"/>
      <c r="C43" s="150" t="s">
        <v>301</v>
      </c>
      <c r="D43" s="154" t="s">
        <v>302</v>
      </c>
    </row>
    <row r="44" spans="1:4" ht="17.100000000000001" customHeight="1" x14ac:dyDescent="0.3">
      <c r="A44" s="144" t="s">
        <v>303</v>
      </c>
      <c r="B44" s="145" t="s">
        <v>319</v>
      </c>
      <c r="C44" s="147">
        <v>3</v>
      </c>
      <c r="D44" s="151">
        <v>9.6199999999999994E-2</v>
      </c>
    </row>
    <row r="45" spans="1:4" ht="17.100000000000001" customHeight="1" x14ac:dyDescent="0.3">
      <c r="A45" s="144" t="s">
        <v>303</v>
      </c>
      <c r="B45" s="145" t="s">
        <v>320</v>
      </c>
      <c r="C45" s="147">
        <v>25</v>
      </c>
      <c r="D45" s="151">
        <v>0.57830000000000004</v>
      </c>
    </row>
    <row r="46" spans="1:4" ht="17.100000000000001" customHeight="1" x14ac:dyDescent="0.3">
      <c r="A46" s="144" t="s">
        <v>303</v>
      </c>
      <c r="B46" s="145" t="s">
        <v>321</v>
      </c>
      <c r="C46" s="147">
        <v>14</v>
      </c>
      <c r="D46" s="151">
        <v>0.32550000000000001</v>
      </c>
    </row>
    <row r="47" spans="1:4" ht="17.100000000000001" customHeight="1" x14ac:dyDescent="0.3">
      <c r="A47" s="144" t="s">
        <v>303</v>
      </c>
      <c r="B47" s="146" t="s">
        <v>308</v>
      </c>
      <c r="C47" s="148">
        <v>42</v>
      </c>
      <c r="D47" s="152">
        <v>1</v>
      </c>
    </row>
    <row r="48" spans="1:4" ht="12" customHeight="1" x14ac:dyDescent="0.2">
      <c r="C48" s="149"/>
      <c r="D48" s="153"/>
    </row>
    <row r="49" spans="1:1" ht="15.9" customHeight="1" x14ac:dyDescent="0.3">
      <c r="A49" s="135" t="s">
        <v>299</v>
      </c>
    </row>
  </sheetData>
  <mergeCells count="7">
    <mergeCell ref="A43:B43"/>
    <mergeCell ref="A1:B1"/>
    <mergeCell ref="A8:B8"/>
    <mergeCell ref="A19:B19"/>
    <mergeCell ref="A25:B25"/>
    <mergeCell ref="A31:B31"/>
    <mergeCell ref="A37:B37"/>
  </mergeCells>
  <pageMargins left="0.05" right="0.05" top="0.5" bottom="0.5" header="0" footer="0"/>
  <pageSetup orientation="portrait" horizontalDpi="300" verticalDpi="300"/>
  <headerFooter>
    <oddHeader>Work Life-Telework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115"/>
  <sheetViews>
    <sheetView zoomScaleNormal="100" workbookViewId="0">
      <selection sqref="A1:B1"/>
    </sheetView>
  </sheetViews>
  <sheetFormatPr defaultColWidth="11.44140625" defaultRowHeight="12" customHeight="1" x14ac:dyDescent="0.2"/>
  <cols>
    <col min="1" max="1" width="2.6640625" style="131" bestFit="1" customWidth="1"/>
    <col min="2" max="2" width="110.6640625" style="131" bestFit="1" customWidth="1"/>
    <col min="3" max="3" width="7.6640625" style="131" bestFit="1" customWidth="1"/>
    <col min="4" max="4" width="8.109375" style="131" bestFit="1" customWidth="1"/>
    <col min="5" max="16384" width="11.44140625" style="131"/>
  </cols>
  <sheetData>
    <row r="1" spans="1:4" ht="17.100000000000001" customHeight="1" x14ac:dyDescent="0.3">
      <c r="A1" s="194" t="s">
        <v>326</v>
      </c>
      <c r="B1" s="194"/>
      <c r="C1" s="143" t="s">
        <v>301</v>
      </c>
      <c r="D1" s="143" t="s">
        <v>302</v>
      </c>
    </row>
    <row r="2" spans="1:4" ht="17.100000000000001" customHeight="1" x14ac:dyDescent="0.3">
      <c r="A2" s="144" t="s">
        <v>303</v>
      </c>
      <c r="B2" s="145" t="s">
        <v>327</v>
      </c>
      <c r="C2" s="147">
        <v>42</v>
      </c>
      <c r="D2" s="151">
        <v>1</v>
      </c>
    </row>
    <row r="3" spans="1:4" ht="17.100000000000001" customHeight="1" x14ac:dyDescent="0.3">
      <c r="A3" s="144" t="s">
        <v>303</v>
      </c>
      <c r="B3" s="145" t="s">
        <v>328</v>
      </c>
      <c r="C3" s="147">
        <v>0</v>
      </c>
      <c r="D3" s="151">
        <v>0</v>
      </c>
    </row>
    <row r="4" spans="1:4" ht="17.100000000000001" customHeight="1" x14ac:dyDescent="0.3">
      <c r="A4" s="144" t="s">
        <v>303</v>
      </c>
      <c r="B4" s="146" t="s">
        <v>308</v>
      </c>
      <c r="C4" s="148">
        <v>42</v>
      </c>
      <c r="D4" s="152">
        <v>1</v>
      </c>
    </row>
    <row r="5" spans="1:4" ht="12" customHeight="1" x14ac:dyDescent="0.2">
      <c r="C5" s="149"/>
      <c r="D5" s="153"/>
    </row>
    <row r="6" spans="1:4" ht="17.100000000000001" customHeight="1" x14ac:dyDescent="0.3">
      <c r="A6" s="194" t="s">
        <v>329</v>
      </c>
      <c r="B6" s="194"/>
      <c r="C6" s="150" t="s">
        <v>301</v>
      </c>
      <c r="D6" s="154" t="s">
        <v>302</v>
      </c>
    </row>
    <row r="7" spans="1:4" ht="17.100000000000001" customHeight="1" x14ac:dyDescent="0.3">
      <c r="A7" s="144" t="s">
        <v>303</v>
      </c>
      <c r="B7" s="145" t="s">
        <v>143</v>
      </c>
      <c r="C7" s="147">
        <v>31</v>
      </c>
      <c r="D7" s="151">
        <v>0.73809999999999998</v>
      </c>
    </row>
    <row r="8" spans="1:4" ht="17.100000000000001" customHeight="1" x14ac:dyDescent="0.3">
      <c r="A8" s="144" t="s">
        <v>303</v>
      </c>
      <c r="B8" s="145" t="s">
        <v>56</v>
      </c>
      <c r="C8" s="147">
        <v>3</v>
      </c>
      <c r="D8" s="151">
        <v>7.1400000000000005E-2</v>
      </c>
    </row>
    <row r="9" spans="1:4" ht="17.100000000000001" customHeight="1" x14ac:dyDescent="0.3">
      <c r="A9" s="144" t="s">
        <v>303</v>
      </c>
      <c r="B9" s="145" t="s">
        <v>57</v>
      </c>
      <c r="C9" s="147">
        <v>5</v>
      </c>
      <c r="D9" s="151">
        <v>0.11899999999999999</v>
      </c>
    </row>
    <row r="10" spans="1:4" ht="17.100000000000001" customHeight="1" x14ac:dyDescent="0.3">
      <c r="A10" s="144" t="s">
        <v>303</v>
      </c>
      <c r="B10" s="145" t="s">
        <v>58</v>
      </c>
      <c r="C10" s="147">
        <v>2</v>
      </c>
      <c r="D10" s="151">
        <v>4.7600000000000003E-2</v>
      </c>
    </row>
    <row r="11" spans="1:4" ht="17.100000000000001" customHeight="1" x14ac:dyDescent="0.3">
      <c r="A11" s="144" t="s">
        <v>303</v>
      </c>
      <c r="B11" s="145" t="s">
        <v>59</v>
      </c>
      <c r="C11" s="147">
        <v>1</v>
      </c>
      <c r="D11" s="151">
        <v>2.3800000000000002E-2</v>
      </c>
    </row>
    <row r="12" spans="1:4" ht="17.100000000000001" customHeight="1" x14ac:dyDescent="0.3">
      <c r="A12" s="144" t="s">
        <v>303</v>
      </c>
      <c r="B12" s="146" t="s">
        <v>308</v>
      </c>
      <c r="C12" s="148">
        <v>42</v>
      </c>
      <c r="D12" s="152">
        <v>1</v>
      </c>
    </row>
    <row r="13" spans="1:4" ht="12" customHeight="1" x14ac:dyDescent="0.2">
      <c r="C13" s="149"/>
      <c r="D13" s="153"/>
    </row>
    <row r="14" spans="1:4" ht="17.100000000000001" customHeight="1" x14ac:dyDescent="0.3">
      <c r="A14" s="194" t="s">
        <v>330</v>
      </c>
      <c r="B14" s="194"/>
      <c r="C14" s="150" t="s">
        <v>301</v>
      </c>
      <c r="D14" s="154" t="s">
        <v>302</v>
      </c>
    </row>
    <row r="15" spans="1:4" ht="17.100000000000001" customHeight="1" x14ac:dyDescent="0.3">
      <c r="A15" s="144" t="s">
        <v>303</v>
      </c>
      <c r="B15" s="145" t="s">
        <v>331</v>
      </c>
      <c r="C15" s="147">
        <v>12</v>
      </c>
      <c r="D15" s="151">
        <v>0.29270000000000002</v>
      </c>
    </row>
    <row r="16" spans="1:4" ht="17.100000000000001" customHeight="1" x14ac:dyDescent="0.3">
      <c r="A16" s="144" t="s">
        <v>303</v>
      </c>
      <c r="B16" s="145" t="s">
        <v>180</v>
      </c>
      <c r="C16" s="147">
        <v>29</v>
      </c>
      <c r="D16" s="151">
        <v>0.70730000000000004</v>
      </c>
    </row>
    <row r="17" spans="1:4" ht="17.100000000000001" customHeight="1" x14ac:dyDescent="0.3">
      <c r="A17" s="144" t="s">
        <v>303</v>
      </c>
      <c r="B17" s="146" t="s">
        <v>308</v>
      </c>
      <c r="C17" s="148">
        <v>41</v>
      </c>
      <c r="D17" s="152">
        <v>1</v>
      </c>
    </row>
    <row r="18" spans="1:4" ht="12" customHeight="1" x14ac:dyDescent="0.2">
      <c r="C18" s="149"/>
      <c r="D18" s="153"/>
    </row>
    <row r="19" spans="1:4" ht="17.100000000000001" customHeight="1" x14ac:dyDescent="0.3">
      <c r="A19" s="194" t="s">
        <v>332</v>
      </c>
      <c r="B19" s="194"/>
      <c r="C19" s="150" t="s">
        <v>301</v>
      </c>
      <c r="D19" s="154" t="s">
        <v>302</v>
      </c>
    </row>
    <row r="20" spans="1:4" ht="17.100000000000001" customHeight="1" x14ac:dyDescent="0.3">
      <c r="A20" s="144" t="s">
        <v>303</v>
      </c>
      <c r="B20" s="145" t="s">
        <v>319</v>
      </c>
      <c r="C20" s="147">
        <v>3</v>
      </c>
      <c r="D20" s="151">
        <v>7.6899999999999996E-2</v>
      </c>
    </row>
    <row r="21" spans="1:4" ht="17.100000000000001" customHeight="1" x14ac:dyDescent="0.3">
      <c r="A21" s="144" t="s">
        <v>303</v>
      </c>
      <c r="B21" s="145" t="s">
        <v>320</v>
      </c>
      <c r="C21" s="147">
        <v>36</v>
      </c>
      <c r="D21" s="151">
        <v>0.92310000000000003</v>
      </c>
    </row>
    <row r="22" spans="1:4" ht="17.100000000000001" customHeight="1" x14ac:dyDescent="0.3">
      <c r="A22" s="144" t="s">
        <v>303</v>
      </c>
      <c r="B22" s="146" t="s">
        <v>308</v>
      </c>
      <c r="C22" s="148">
        <v>39</v>
      </c>
      <c r="D22" s="152">
        <v>1</v>
      </c>
    </row>
    <row r="23" spans="1:4" ht="12" customHeight="1" x14ac:dyDescent="0.2">
      <c r="C23" s="149"/>
      <c r="D23" s="153"/>
    </row>
    <row r="24" spans="1:4" ht="17.100000000000001" customHeight="1" x14ac:dyDescent="0.3">
      <c r="A24" s="194" t="s">
        <v>333</v>
      </c>
      <c r="B24" s="194"/>
      <c r="C24" s="150" t="s">
        <v>301</v>
      </c>
      <c r="D24" s="154" t="s">
        <v>302</v>
      </c>
    </row>
    <row r="25" spans="1:4" ht="17.100000000000001" customHeight="1" x14ac:dyDescent="0.3">
      <c r="A25" s="144" t="s">
        <v>303</v>
      </c>
      <c r="B25" s="145" t="s">
        <v>60</v>
      </c>
      <c r="C25" s="147">
        <v>0</v>
      </c>
      <c r="D25" s="151">
        <v>0</v>
      </c>
    </row>
    <row r="26" spans="1:4" ht="17.100000000000001" customHeight="1" x14ac:dyDescent="0.3">
      <c r="A26" s="144" t="s">
        <v>303</v>
      </c>
      <c r="B26" s="145" t="s">
        <v>61</v>
      </c>
      <c r="C26" s="147">
        <v>0</v>
      </c>
      <c r="D26" s="151">
        <v>0</v>
      </c>
    </row>
    <row r="27" spans="1:4" ht="17.100000000000001" customHeight="1" x14ac:dyDescent="0.3">
      <c r="A27" s="144" t="s">
        <v>303</v>
      </c>
      <c r="B27" s="145" t="s">
        <v>62</v>
      </c>
      <c r="C27" s="147">
        <v>8</v>
      </c>
      <c r="D27" s="151">
        <v>0.1951</v>
      </c>
    </row>
    <row r="28" spans="1:4" ht="17.100000000000001" customHeight="1" x14ac:dyDescent="0.3">
      <c r="A28" s="144" t="s">
        <v>303</v>
      </c>
      <c r="B28" s="145" t="s">
        <v>63</v>
      </c>
      <c r="C28" s="147">
        <v>0</v>
      </c>
      <c r="D28" s="151">
        <v>0</v>
      </c>
    </row>
    <row r="29" spans="1:4" ht="17.100000000000001" customHeight="1" x14ac:dyDescent="0.3">
      <c r="A29" s="144" t="s">
        <v>303</v>
      </c>
      <c r="B29" s="145" t="s">
        <v>64</v>
      </c>
      <c r="C29" s="147">
        <v>31</v>
      </c>
      <c r="D29" s="151">
        <v>0.75609999999999999</v>
      </c>
    </row>
    <row r="30" spans="1:4" ht="17.100000000000001" customHeight="1" x14ac:dyDescent="0.3">
      <c r="A30" s="144" t="s">
        <v>303</v>
      </c>
      <c r="B30" s="145" t="s">
        <v>65</v>
      </c>
      <c r="C30" s="147">
        <v>2</v>
      </c>
      <c r="D30" s="151">
        <v>4.8800000000000003E-2</v>
      </c>
    </row>
    <row r="31" spans="1:4" ht="17.100000000000001" customHeight="1" x14ac:dyDescent="0.3">
      <c r="A31" s="144" t="s">
        <v>303</v>
      </c>
      <c r="B31" s="146" t="s">
        <v>308</v>
      </c>
      <c r="C31" s="148">
        <v>41</v>
      </c>
      <c r="D31" s="152">
        <v>1</v>
      </c>
    </row>
    <row r="32" spans="1:4" ht="12" customHeight="1" x14ac:dyDescent="0.2">
      <c r="C32" s="149"/>
      <c r="D32" s="153"/>
    </row>
    <row r="33" spans="1:4" ht="17.100000000000001" customHeight="1" x14ac:dyDescent="0.3">
      <c r="A33" s="194" t="s">
        <v>334</v>
      </c>
      <c r="B33" s="194"/>
      <c r="C33" s="150" t="s">
        <v>301</v>
      </c>
      <c r="D33" s="154" t="s">
        <v>302</v>
      </c>
    </row>
    <row r="34" spans="1:4" ht="17.100000000000001" customHeight="1" x14ac:dyDescent="0.3">
      <c r="A34" s="144" t="s">
        <v>303</v>
      </c>
      <c r="B34" s="145" t="s">
        <v>66</v>
      </c>
      <c r="C34" s="147">
        <v>0</v>
      </c>
      <c r="D34" s="151">
        <v>0</v>
      </c>
    </row>
    <row r="35" spans="1:4" ht="17.100000000000001" customHeight="1" x14ac:dyDescent="0.3">
      <c r="A35" s="144" t="s">
        <v>303</v>
      </c>
      <c r="B35" s="145" t="s">
        <v>335</v>
      </c>
      <c r="C35" s="147">
        <v>0</v>
      </c>
      <c r="D35" s="151">
        <v>0</v>
      </c>
    </row>
    <row r="36" spans="1:4" ht="17.100000000000001" customHeight="1" x14ac:dyDescent="0.3">
      <c r="A36" s="144" t="s">
        <v>303</v>
      </c>
      <c r="B36" s="145" t="s">
        <v>67</v>
      </c>
      <c r="C36" s="147">
        <v>0</v>
      </c>
      <c r="D36" s="151">
        <v>0</v>
      </c>
    </row>
    <row r="37" spans="1:4" ht="17.100000000000001" customHeight="1" x14ac:dyDescent="0.3">
      <c r="A37" s="144" t="s">
        <v>303</v>
      </c>
      <c r="B37" s="145" t="s">
        <v>68</v>
      </c>
      <c r="C37" s="147">
        <v>5</v>
      </c>
      <c r="D37" s="151">
        <v>0.11899999999999999</v>
      </c>
    </row>
    <row r="38" spans="1:4" ht="17.100000000000001" customHeight="1" x14ac:dyDescent="0.3">
      <c r="A38" s="144" t="s">
        <v>303</v>
      </c>
      <c r="B38" s="145" t="s">
        <v>336</v>
      </c>
      <c r="C38" s="147">
        <v>0</v>
      </c>
      <c r="D38" s="151">
        <v>0</v>
      </c>
    </row>
    <row r="39" spans="1:4" ht="17.100000000000001" customHeight="1" x14ac:dyDescent="0.3">
      <c r="A39" s="144" t="s">
        <v>303</v>
      </c>
      <c r="B39" s="145" t="s">
        <v>337</v>
      </c>
      <c r="C39" s="147">
        <v>5</v>
      </c>
      <c r="D39" s="151">
        <v>0.11899999999999999</v>
      </c>
    </row>
    <row r="40" spans="1:4" ht="17.100000000000001" customHeight="1" x14ac:dyDescent="0.3">
      <c r="A40" s="144" t="s">
        <v>303</v>
      </c>
      <c r="B40" s="145" t="s">
        <v>338</v>
      </c>
      <c r="C40" s="147">
        <v>24</v>
      </c>
      <c r="D40" s="151">
        <v>0.57140000000000002</v>
      </c>
    </row>
    <row r="41" spans="1:4" ht="17.100000000000001" customHeight="1" x14ac:dyDescent="0.3">
      <c r="A41" s="144" t="s">
        <v>303</v>
      </c>
      <c r="B41" s="145" t="s">
        <v>339</v>
      </c>
      <c r="C41" s="147">
        <v>8</v>
      </c>
      <c r="D41" s="151">
        <v>0.1905</v>
      </c>
    </row>
    <row r="42" spans="1:4" ht="17.100000000000001" customHeight="1" x14ac:dyDescent="0.3">
      <c r="A42" s="144" t="s">
        <v>303</v>
      </c>
      <c r="B42" s="146" t="s">
        <v>308</v>
      </c>
      <c r="C42" s="148">
        <v>42</v>
      </c>
      <c r="D42" s="152">
        <v>1</v>
      </c>
    </row>
    <row r="43" spans="1:4" ht="12" customHeight="1" x14ac:dyDescent="0.2">
      <c r="C43" s="149"/>
      <c r="D43" s="153"/>
    </row>
    <row r="44" spans="1:4" ht="17.100000000000001" customHeight="1" x14ac:dyDescent="0.3">
      <c r="A44" s="194" t="s">
        <v>340</v>
      </c>
      <c r="B44" s="194"/>
      <c r="C44" s="150" t="s">
        <v>301</v>
      </c>
      <c r="D44" s="154" t="s">
        <v>302</v>
      </c>
    </row>
    <row r="45" spans="1:4" ht="17.100000000000001" customHeight="1" x14ac:dyDescent="0.3">
      <c r="A45" s="144" t="s">
        <v>303</v>
      </c>
      <c r="B45" s="145" t="s">
        <v>69</v>
      </c>
      <c r="C45" s="147">
        <v>0</v>
      </c>
      <c r="D45" s="151">
        <v>0</v>
      </c>
    </row>
    <row r="46" spans="1:4" ht="17.100000000000001" customHeight="1" x14ac:dyDescent="0.3">
      <c r="A46" s="144" t="s">
        <v>303</v>
      </c>
      <c r="B46" s="145" t="s">
        <v>70</v>
      </c>
      <c r="C46" s="147">
        <v>0</v>
      </c>
      <c r="D46" s="151">
        <v>0</v>
      </c>
    </row>
    <row r="47" spans="1:4" ht="17.100000000000001" customHeight="1" x14ac:dyDescent="0.3">
      <c r="A47" s="144" t="s">
        <v>303</v>
      </c>
      <c r="B47" s="145" t="s">
        <v>71</v>
      </c>
      <c r="C47" s="147">
        <v>17</v>
      </c>
      <c r="D47" s="151">
        <v>0.41460000000000002</v>
      </c>
    </row>
    <row r="48" spans="1:4" ht="17.100000000000001" customHeight="1" x14ac:dyDescent="0.3">
      <c r="A48" s="144" t="s">
        <v>303</v>
      </c>
      <c r="B48" s="145" t="s">
        <v>72</v>
      </c>
      <c r="C48" s="147">
        <v>21</v>
      </c>
      <c r="D48" s="151">
        <v>0.51219999999999999</v>
      </c>
    </row>
    <row r="49" spans="1:4" ht="17.100000000000001" customHeight="1" x14ac:dyDescent="0.3">
      <c r="A49" s="144" t="s">
        <v>303</v>
      </c>
      <c r="B49" s="145" t="s">
        <v>73</v>
      </c>
      <c r="C49" s="147">
        <v>1</v>
      </c>
      <c r="D49" s="151">
        <v>2.4400000000000002E-2</v>
      </c>
    </row>
    <row r="50" spans="1:4" ht="17.100000000000001" customHeight="1" x14ac:dyDescent="0.3">
      <c r="A50" s="144" t="s">
        <v>303</v>
      </c>
      <c r="B50" s="145" t="s">
        <v>74</v>
      </c>
      <c r="C50" s="147">
        <v>0</v>
      </c>
      <c r="D50" s="151">
        <v>0</v>
      </c>
    </row>
    <row r="51" spans="1:4" ht="17.100000000000001" customHeight="1" x14ac:dyDescent="0.3">
      <c r="A51" s="144" t="s">
        <v>303</v>
      </c>
      <c r="B51" s="145" t="s">
        <v>75</v>
      </c>
      <c r="C51" s="147">
        <v>2</v>
      </c>
      <c r="D51" s="151">
        <v>4.8800000000000003E-2</v>
      </c>
    </row>
    <row r="52" spans="1:4" ht="17.100000000000001" customHeight="1" x14ac:dyDescent="0.3">
      <c r="A52" s="144" t="s">
        <v>303</v>
      </c>
      <c r="B52" s="146" t="s">
        <v>308</v>
      </c>
      <c r="C52" s="148">
        <v>41</v>
      </c>
      <c r="D52" s="152">
        <v>1</v>
      </c>
    </row>
    <row r="53" spans="1:4" ht="12" customHeight="1" x14ac:dyDescent="0.2">
      <c r="C53" s="149"/>
      <c r="D53" s="153"/>
    </row>
    <row r="54" spans="1:4" ht="17.100000000000001" customHeight="1" x14ac:dyDescent="0.3">
      <c r="A54" s="194" t="s">
        <v>341</v>
      </c>
      <c r="B54" s="194"/>
      <c r="C54" s="150" t="s">
        <v>301</v>
      </c>
      <c r="D54" s="154" t="s">
        <v>302</v>
      </c>
    </row>
    <row r="55" spans="1:4" ht="17.100000000000001" customHeight="1" x14ac:dyDescent="0.3">
      <c r="A55" s="144" t="s">
        <v>303</v>
      </c>
      <c r="B55" s="145" t="s">
        <v>76</v>
      </c>
      <c r="C55" s="147">
        <v>2</v>
      </c>
      <c r="D55" s="151">
        <v>4.8800000000000003E-2</v>
      </c>
    </row>
    <row r="56" spans="1:4" ht="17.100000000000001" customHeight="1" x14ac:dyDescent="0.3">
      <c r="A56" s="144" t="s">
        <v>303</v>
      </c>
      <c r="B56" s="145" t="s">
        <v>77</v>
      </c>
      <c r="C56" s="147">
        <v>10</v>
      </c>
      <c r="D56" s="151">
        <v>0.24390000000000001</v>
      </c>
    </row>
    <row r="57" spans="1:4" ht="17.100000000000001" customHeight="1" x14ac:dyDescent="0.3">
      <c r="A57" s="144" t="s">
        <v>303</v>
      </c>
      <c r="B57" s="145" t="s">
        <v>78</v>
      </c>
      <c r="C57" s="147">
        <v>3</v>
      </c>
      <c r="D57" s="151">
        <v>7.3200000000000001E-2</v>
      </c>
    </row>
    <row r="58" spans="1:4" ht="17.100000000000001" customHeight="1" x14ac:dyDescent="0.3">
      <c r="A58" s="144" t="s">
        <v>303</v>
      </c>
      <c r="B58" s="145" t="s">
        <v>79</v>
      </c>
      <c r="C58" s="147">
        <v>9</v>
      </c>
      <c r="D58" s="151">
        <v>0.2195</v>
      </c>
    </row>
    <row r="59" spans="1:4" ht="17.100000000000001" customHeight="1" x14ac:dyDescent="0.3">
      <c r="A59" s="144" t="s">
        <v>303</v>
      </c>
      <c r="B59" s="145" t="s">
        <v>80</v>
      </c>
      <c r="C59" s="147">
        <v>4</v>
      </c>
      <c r="D59" s="151">
        <v>9.7600000000000006E-2</v>
      </c>
    </row>
    <row r="60" spans="1:4" ht="17.100000000000001" customHeight="1" x14ac:dyDescent="0.3">
      <c r="A60" s="144" t="s">
        <v>303</v>
      </c>
      <c r="B60" s="145" t="s">
        <v>81</v>
      </c>
      <c r="C60" s="147">
        <v>5</v>
      </c>
      <c r="D60" s="151">
        <v>0.122</v>
      </c>
    </row>
    <row r="61" spans="1:4" ht="17.100000000000001" customHeight="1" x14ac:dyDescent="0.3">
      <c r="A61" s="144" t="s">
        <v>303</v>
      </c>
      <c r="B61" s="145" t="s">
        <v>82</v>
      </c>
      <c r="C61" s="147">
        <v>8</v>
      </c>
      <c r="D61" s="151">
        <v>0.1951</v>
      </c>
    </row>
    <row r="62" spans="1:4" ht="17.100000000000001" customHeight="1" x14ac:dyDescent="0.3">
      <c r="A62" s="144" t="s">
        <v>303</v>
      </c>
      <c r="B62" s="146" t="s">
        <v>308</v>
      </c>
      <c r="C62" s="148">
        <v>41</v>
      </c>
      <c r="D62" s="152">
        <v>1</v>
      </c>
    </row>
    <row r="63" spans="1:4" ht="12" customHeight="1" x14ac:dyDescent="0.2">
      <c r="C63" s="149"/>
      <c r="D63" s="153"/>
    </row>
    <row r="64" spans="1:4" ht="35.1" customHeight="1" x14ac:dyDescent="0.3">
      <c r="A64" s="195" t="s">
        <v>342</v>
      </c>
      <c r="B64" s="195"/>
      <c r="C64" s="150" t="s">
        <v>301</v>
      </c>
      <c r="D64" s="154" t="s">
        <v>302</v>
      </c>
    </row>
    <row r="65" spans="1:4" ht="17.100000000000001" customHeight="1" x14ac:dyDescent="0.3">
      <c r="A65" s="144" t="s">
        <v>303</v>
      </c>
      <c r="B65" s="145" t="s">
        <v>76</v>
      </c>
      <c r="C65" s="147">
        <v>3</v>
      </c>
      <c r="D65" s="151">
        <v>7.3200000000000001E-2</v>
      </c>
    </row>
    <row r="66" spans="1:4" ht="17.100000000000001" customHeight="1" x14ac:dyDescent="0.3">
      <c r="A66" s="144" t="s">
        <v>303</v>
      </c>
      <c r="B66" s="145" t="s">
        <v>77</v>
      </c>
      <c r="C66" s="147">
        <v>10</v>
      </c>
      <c r="D66" s="151">
        <v>0.24390000000000001</v>
      </c>
    </row>
    <row r="67" spans="1:4" ht="17.100000000000001" customHeight="1" x14ac:dyDescent="0.3">
      <c r="A67" s="144" t="s">
        <v>303</v>
      </c>
      <c r="B67" s="145" t="s">
        <v>78</v>
      </c>
      <c r="C67" s="147">
        <v>6</v>
      </c>
      <c r="D67" s="151">
        <v>0.14630000000000001</v>
      </c>
    </row>
    <row r="68" spans="1:4" ht="17.100000000000001" customHeight="1" x14ac:dyDescent="0.3">
      <c r="A68" s="144" t="s">
        <v>303</v>
      </c>
      <c r="B68" s="145" t="s">
        <v>79</v>
      </c>
      <c r="C68" s="147">
        <v>9</v>
      </c>
      <c r="D68" s="151">
        <v>0.2195</v>
      </c>
    </row>
    <row r="69" spans="1:4" ht="17.100000000000001" customHeight="1" x14ac:dyDescent="0.3">
      <c r="A69" s="144" t="s">
        <v>303</v>
      </c>
      <c r="B69" s="145" t="s">
        <v>83</v>
      </c>
      <c r="C69" s="147">
        <v>12</v>
      </c>
      <c r="D69" s="151">
        <v>0.29270000000000002</v>
      </c>
    </row>
    <row r="70" spans="1:4" ht="17.100000000000001" customHeight="1" x14ac:dyDescent="0.3">
      <c r="A70" s="144" t="s">
        <v>303</v>
      </c>
      <c r="B70" s="145" t="s">
        <v>82</v>
      </c>
      <c r="C70" s="147">
        <v>1</v>
      </c>
      <c r="D70" s="151">
        <v>2.4400000000000002E-2</v>
      </c>
    </row>
    <row r="71" spans="1:4" ht="17.100000000000001" customHeight="1" x14ac:dyDescent="0.3">
      <c r="A71" s="144" t="s">
        <v>303</v>
      </c>
      <c r="B71" s="146" t="s">
        <v>308</v>
      </c>
      <c r="C71" s="148">
        <v>41</v>
      </c>
      <c r="D71" s="152">
        <v>1</v>
      </c>
    </row>
    <row r="72" spans="1:4" ht="12" customHeight="1" x14ac:dyDescent="0.2">
      <c r="C72" s="149"/>
      <c r="D72" s="153"/>
    </row>
    <row r="73" spans="1:4" ht="17.100000000000001" customHeight="1" x14ac:dyDescent="0.3">
      <c r="A73" s="194" t="s">
        <v>343</v>
      </c>
      <c r="B73" s="194"/>
      <c r="C73" s="150" t="s">
        <v>301</v>
      </c>
      <c r="D73" s="154" t="s">
        <v>302</v>
      </c>
    </row>
    <row r="74" spans="1:4" ht="17.100000000000001" customHeight="1" x14ac:dyDescent="0.3">
      <c r="A74" s="144" t="s">
        <v>303</v>
      </c>
      <c r="B74" s="145" t="s">
        <v>320</v>
      </c>
      <c r="C74" s="147">
        <v>13</v>
      </c>
      <c r="D74" s="151">
        <v>0.3095</v>
      </c>
    </row>
    <row r="75" spans="1:4" ht="17.100000000000001" customHeight="1" x14ac:dyDescent="0.3">
      <c r="A75" s="144" t="s">
        <v>303</v>
      </c>
      <c r="B75" s="145" t="s">
        <v>344</v>
      </c>
      <c r="C75" s="147">
        <v>1</v>
      </c>
      <c r="D75" s="151">
        <v>2.3800000000000002E-2</v>
      </c>
    </row>
    <row r="76" spans="1:4" ht="17.100000000000001" customHeight="1" x14ac:dyDescent="0.3">
      <c r="A76" s="144" t="s">
        <v>303</v>
      </c>
      <c r="B76" s="145" t="s">
        <v>345</v>
      </c>
      <c r="C76" s="147">
        <v>13</v>
      </c>
      <c r="D76" s="151">
        <v>0.3095</v>
      </c>
    </row>
    <row r="77" spans="1:4" ht="17.100000000000001" customHeight="1" x14ac:dyDescent="0.3">
      <c r="A77" s="144" t="s">
        <v>303</v>
      </c>
      <c r="B77" s="145" t="s">
        <v>346</v>
      </c>
      <c r="C77" s="147">
        <v>4</v>
      </c>
      <c r="D77" s="151">
        <v>9.5200000000000007E-2</v>
      </c>
    </row>
    <row r="78" spans="1:4" ht="17.100000000000001" customHeight="1" x14ac:dyDescent="0.3">
      <c r="A78" s="144" t="s">
        <v>303</v>
      </c>
      <c r="B78" s="145" t="s">
        <v>347</v>
      </c>
      <c r="C78" s="147">
        <v>11</v>
      </c>
      <c r="D78" s="151">
        <v>0.26190000000000002</v>
      </c>
    </row>
    <row r="79" spans="1:4" ht="17.100000000000001" customHeight="1" x14ac:dyDescent="0.3">
      <c r="A79" s="144" t="s">
        <v>303</v>
      </c>
      <c r="B79" s="146" t="s">
        <v>308</v>
      </c>
      <c r="C79" s="148">
        <v>42</v>
      </c>
      <c r="D79" s="152">
        <v>1</v>
      </c>
    </row>
    <row r="80" spans="1:4" ht="12" customHeight="1" x14ac:dyDescent="0.2">
      <c r="C80" s="149"/>
      <c r="D80" s="153"/>
    </row>
    <row r="81" spans="1:4" ht="17.100000000000001" customHeight="1" x14ac:dyDescent="0.3">
      <c r="A81" s="194" t="s">
        <v>348</v>
      </c>
      <c r="B81" s="194"/>
      <c r="C81" s="150" t="s">
        <v>301</v>
      </c>
      <c r="D81" s="154" t="s">
        <v>302</v>
      </c>
    </row>
    <row r="82" spans="1:4" ht="17.100000000000001" customHeight="1" x14ac:dyDescent="0.3">
      <c r="A82" s="144" t="s">
        <v>303</v>
      </c>
      <c r="B82" s="145" t="s">
        <v>349</v>
      </c>
      <c r="C82" s="147">
        <v>1</v>
      </c>
      <c r="D82" s="151">
        <v>2.5000000000000001E-2</v>
      </c>
    </row>
    <row r="83" spans="1:4" ht="17.100000000000001" customHeight="1" x14ac:dyDescent="0.3">
      <c r="A83" s="144" t="s">
        <v>303</v>
      </c>
      <c r="B83" s="145" t="s">
        <v>350</v>
      </c>
      <c r="C83" s="147">
        <v>3</v>
      </c>
      <c r="D83" s="151">
        <v>7.4999999999999997E-2</v>
      </c>
    </row>
    <row r="84" spans="1:4" ht="17.100000000000001" customHeight="1" x14ac:dyDescent="0.3">
      <c r="A84" s="144" t="s">
        <v>303</v>
      </c>
      <c r="B84" s="145" t="s">
        <v>351</v>
      </c>
      <c r="C84" s="147">
        <v>1</v>
      </c>
      <c r="D84" s="151">
        <v>2.5000000000000001E-2</v>
      </c>
    </row>
    <row r="85" spans="1:4" ht="17.100000000000001" customHeight="1" x14ac:dyDescent="0.3">
      <c r="A85" s="144" t="s">
        <v>303</v>
      </c>
      <c r="B85" s="145" t="s">
        <v>352</v>
      </c>
      <c r="C85" s="147">
        <v>35</v>
      </c>
      <c r="D85" s="151">
        <v>0.875</v>
      </c>
    </row>
    <row r="86" spans="1:4" ht="17.100000000000001" customHeight="1" x14ac:dyDescent="0.3">
      <c r="A86" s="144" t="s">
        <v>303</v>
      </c>
      <c r="B86" s="146" t="s">
        <v>308</v>
      </c>
      <c r="C86" s="148">
        <v>40</v>
      </c>
      <c r="D86" s="152">
        <v>1</v>
      </c>
    </row>
    <row r="87" spans="1:4" ht="12" customHeight="1" x14ac:dyDescent="0.2">
      <c r="C87" s="149"/>
      <c r="D87" s="153"/>
    </row>
    <row r="88" spans="1:4" ht="17.100000000000001" customHeight="1" x14ac:dyDescent="0.3">
      <c r="A88" s="194" t="s">
        <v>353</v>
      </c>
      <c r="B88" s="194"/>
      <c r="C88" s="150" t="s">
        <v>301</v>
      </c>
      <c r="D88" s="154" t="s">
        <v>302</v>
      </c>
    </row>
    <row r="89" spans="1:4" ht="17.100000000000001" customHeight="1" x14ac:dyDescent="0.3">
      <c r="A89" s="144" t="s">
        <v>303</v>
      </c>
      <c r="B89" s="145" t="s">
        <v>354</v>
      </c>
      <c r="C89" s="147">
        <v>28</v>
      </c>
      <c r="D89" s="151">
        <v>0.71789999999999998</v>
      </c>
    </row>
    <row r="90" spans="1:4" ht="17.100000000000001" customHeight="1" x14ac:dyDescent="0.3">
      <c r="A90" s="144" t="s">
        <v>303</v>
      </c>
      <c r="B90" s="145" t="s">
        <v>355</v>
      </c>
      <c r="C90" s="147">
        <v>5</v>
      </c>
      <c r="D90" s="151">
        <v>0.12820000000000001</v>
      </c>
    </row>
    <row r="91" spans="1:4" ht="17.100000000000001" customHeight="1" x14ac:dyDescent="0.3">
      <c r="A91" s="144" t="s">
        <v>303</v>
      </c>
      <c r="B91" s="145" t="s">
        <v>356</v>
      </c>
      <c r="C91" s="147">
        <v>6</v>
      </c>
      <c r="D91" s="151">
        <v>0.15379999999999999</v>
      </c>
    </row>
    <row r="92" spans="1:4" ht="17.100000000000001" customHeight="1" x14ac:dyDescent="0.3">
      <c r="A92" s="144" t="s">
        <v>303</v>
      </c>
      <c r="B92" s="146" t="s">
        <v>308</v>
      </c>
      <c r="C92" s="148">
        <v>39</v>
      </c>
      <c r="D92" s="152">
        <v>1</v>
      </c>
    </row>
    <row r="93" spans="1:4" ht="12" customHeight="1" x14ac:dyDescent="0.2">
      <c r="C93" s="149"/>
      <c r="D93" s="153"/>
    </row>
    <row r="94" spans="1:4" ht="17.100000000000001" customHeight="1" x14ac:dyDescent="0.3">
      <c r="A94" s="194" t="s">
        <v>357</v>
      </c>
      <c r="B94" s="194"/>
      <c r="C94" s="150" t="s">
        <v>301</v>
      </c>
      <c r="D94" s="154" t="s">
        <v>302</v>
      </c>
    </row>
    <row r="95" spans="1:4" ht="17.100000000000001" customHeight="1" x14ac:dyDescent="0.3">
      <c r="A95" s="144" t="s">
        <v>303</v>
      </c>
      <c r="B95" s="145" t="s">
        <v>358</v>
      </c>
      <c r="C95" s="147">
        <v>39</v>
      </c>
      <c r="D95" s="151">
        <v>0.95120000000000005</v>
      </c>
    </row>
    <row r="96" spans="1:4" ht="17.100000000000001" customHeight="1" x14ac:dyDescent="0.3">
      <c r="A96" s="144" t="s">
        <v>303</v>
      </c>
      <c r="B96" s="145" t="s">
        <v>359</v>
      </c>
      <c r="C96" s="147">
        <v>0</v>
      </c>
      <c r="D96" s="151">
        <v>0</v>
      </c>
    </row>
    <row r="97" spans="1:4" ht="17.100000000000001" customHeight="1" x14ac:dyDescent="0.3">
      <c r="A97" s="144" t="s">
        <v>303</v>
      </c>
      <c r="B97" s="145" t="s">
        <v>360</v>
      </c>
      <c r="C97" s="147">
        <v>2</v>
      </c>
      <c r="D97" s="151">
        <v>4.8800000000000003E-2</v>
      </c>
    </row>
    <row r="98" spans="1:4" ht="17.100000000000001" customHeight="1" x14ac:dyDescent="0.3">
      <c r="A98" s="144" t="s">
        <v>303</v>
      </c>
      <c r="B98" s="145" t="s">
        <v>361</v>
      </c>
      <c r="C98" s="147">
        <v>0</v>
      </c>
      <c r="D98" s="151">
        <v>0</v>
      </c>
    </row>
    <row r="99" spans="1:4" ht="17.100000000000001" customHeight="1" x14ac:dyDescent="0.3">
      <c r="A99" s="144" t="s">
        <v>303</v>
      </c>
      <c r="B99" s="146" t="s">
        <v>308</v>
      </c>
      <c r="C99" s="148">
        <v>41</v>
      </c>
      <c r="D99" s="152">
        <v>1</v>
      </c>
    </row>
    <row r="100" spans="1:4" ht="12" customHeight="1" x14ac:dyDescent="0.2">
      <c r="C100" s="149"/>
      <c r="D100" s="153"/>
    </row>
    <row r="101" spans="1:4" ht="17.100000000000001" customHeight="1" x14ac:dyDescent="0.3">
      <c r="A101" s="194" t="s">
        <v>362</v>
      </c>
      <c r="B101" s="194"/>
      <c r="C101" s="150" t="s">
        <v>301</v>
      </c>
      <c r="D101" s="154" t="s">
        <v>302</v>
      </c>
    </row>
    <row r="102" spans="1:4" ht="17.100000000000001" customHeight="1" x14ac:dyDescent="0.3">
      <c r="A102" s="144" t="s">
        <v>303</v>
      </c>
      <c r="B102" s="145" t="s">
        <v>319</v>
      </c>
      <c r="C102" s="147">
        <v>4</v>
      </c>
      <c r="D102" s="151">
        <v>9.5200000000000007E-2</v>
      </c>
    </row>
    <row r="103" spans="1:4" ht="17.100000000000001" customHeight="1" x14ac:dyDescent="0.3">
      <c r="A103" s="144" t="s">
        <v>303</v>
      </c>
      <c r="B103" s="145" t="s">
        <v>320</v>
      </c>
      <c r="C103" s="147">
        <v>38</v>
      </c>
      <c r="D103" s="151">
        <v>0.90480000000000005</v>
      </c>
    </row>
    <row r="104" spans="1:4" ht="17.100000000000001" customHeight="1" x14ac:dyDescent="0.3">
      <c r="A104" s="144" t="s">
        <v>303</v>
      </c>
      <c r="B104" s="146" t="s">
        <v>308</v>
      </c>
      <c r="C104" s="148">
        <v>42</v>
      </c>
      <c r="D104" s="152">
        <v>1</v>
      </c>
    </row>
    <row r="105" spans="1:4" ht="12" customHeight="1" x14ac:dyDescent="0.2">
      <c r="C105" s="149"/>
      <c r="D105" s="153"/>
    </row>
    <row r="106" spans="1:4" ht="17.100000000000001" customHeight="1" x14ac:dyDescent="0.3">
      <c r="A106" s="194" t="s">
        <v>363</v>
      </c>
      <c r="B106" s="194"/>
      <c r="C106" s="150" t="s">
        <v>301</v>
      </c>
      <c r="D106" s="154" t="s">
        <v>302</v>
      </c>
    </row>
    <row r="107" spans="1:4" ht="17.100000000000001" customHeight="1" x14ac:dyDescent="0.3">
      <c r="A107" s="144" t="s">
        <v>303</v>
      </c>
      <c r="B107" s="145" t="s">
        <v>84</v>
      </c>
      <c r="C107" s="147">
        <v>0</v>
      </c>
      <c r="D107" s="151">
        <v>0</v>
      </c>
    </row>
    <row r="108" spans="1:4" ht="17.100000000000001" customHeight="1" x14ac:dyDescent="0.3">
      <c r="A108" s="144" t="s">
        <v>303</v>
      </c>
      <c r="B108" s="145" t="s">
        <v>85</v>
      </c>
      <c r="C108" s="147">
        <v>3</v>
      </c>
      <c r="D108" s="151">
        <v>7.1400000000000005E-2</v>
      </c>
    </row>
    <row r="109" spans="1:4" ht="17.100000000000001" customHeight="1" x14ac:dyDescent="0.3">
      <c r="A109" s="144" t="s">
        <v>303</v>
      </c>
      <c r="B109" s="145" t="s">
        <v>86</v>
      </c>
      <c r="C109" s="147">
        <v>11</v>
      </c>
      <c r="D109" s="151">
        <v>0.26190000000000002</v>
      </c>
    </row>
    <row r="110" spans="1:4" ht="17.100000000000001" customHeight="1" x14ac:dyDescent="0.3">
      <c r="A110" s="144" t="s">
        <v>303</v>
      </c>
      <c r="B110" s="145" t="s">
        <v>87</v>
      </c>
      <c r="C110" s="147">
        <v>12</v>
      </c>
      <c r="D110" s="151">
        <v>0.28570000000000001</v>
      </c>
    </row>
    <row r="111" spans="1:4" ht="17.100000000000001" customHeight="1" x14ac:dyDescent="0.3">
      <c r="A111" s="144" t="s">
        <v>303</v>
      </c>
      <c r="B111" s="145" t="s">
        <v>88</v>
      </c>
      <c r="C111" s="147">
        <v>10</v>
      </c>
      <c r="D111" s="151">
        <v>0.23810000000000001</v>
      </c>
    </row>
    <row r="112" spans="1:4" ht="17.100000000000001" customHeight="1" x14ac:dyDescent="0.3">
      <c r="A112" s="144" t="s">
        <v>303</v>
      </c>
      <c r="B112" s="145" t="s">
        <v>89</v>
      </c>
      <c r="C112" s="147">
        <v>6</v>
      </c>
      <c r="D112" s="151">
        <v>0.1429</v>
      </c>
    </row>
    <row r="113" spans="1:4" ht="17.100000000000001" customHeight="1" x14ac:dyDescent="0.3">
      <c r="A113" s="144" t="s">
        <v>303</v>
      </c>
      <c r="B113" s="146" t="s">
        <v>308</v>
      </c>
      <c r="C113" s="148">
        <v>42</v>
      </c>
      <c r="D113" s="152">
        <v>1</v>
      </c>
    </row>
    <row r="114" spans="1:4" ht="12" customHeight="1" x14ac:dyDescent="0.2">
      <c r="C114" s="149"/>
      <c r="D114" s="153"/>
    </row>
    <row r="115" spans="1:4" ht="15.9" customHeight="1" x14ac:dyDescent="0.3">
      <c r="A115" s="135" t="s">
        <v>364</v>
      </c>
    </row>
  </sheetData>
  <mergeCells count="15">
    <mergeCell ref="A33:B33"/>
    <mergeCell ref="A1:B1"/>
    <mergeCell ref="A6:B6"/>
    <mergeCell ref="A14:B14"/>
    <mergeCell ref="A19:B19"/>
    <mergeCell ref="A24:B24"/>
    <mergeCell ref="A94:B94"/>
    <mergeCell ref="A101:B101"/>
    <mergeCell ref="A106:B106"/>
    <mergeCell ref="A44:B44"/>
    <mergeCell ref="A54:B54"/>
    <mergeCell ref="A64:B64"/>
    <mergeCell ref="A73:B73"/>
    <mergeCell ref="A81:B81"/>
    <mergeCell ref="A88:B88"/>
  </mergeCells>
  <pageMargins left="0.05" right="0.05" top="0.5" bottom="0.5" header="0" footer="0"/>
  <pageSetup orientation="portrait" horizontalDpi="300" verticalDpi="300"/>
  <headerFooter>
    <oddHeader>Demographics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623"/>
  <sheetViews>
    <sheetView topLeftCell="B1" zoomScaleNormal="100" workbookViewId="0">
      <pane ySplit="1" topLeftCell="A2" activePane="bottomLeft" state="frozen"/>
      <selection pane="bottomLeft"/>
    </sheetView>
  </sheetViews>
  <sheetFormatPr defaultColWidth="11.44140625" defaultRowHeight="12" customHeight="1" x14ac:dyDescent="0.2"/>
  <cols>
    <col min="1" max="1" width="15.6640625" style="131" bestFit="1" customWidth="1"/>
    <col min="2" max="3" width="5.6640625" style="131" bestFit="1" customWidth="1"/>
    <col min="4" max="4" width="100.6640625" style="131" bestFit="1" customWidth="1"/>
    <col min="5" max="5" width="8.6640625" style="153" bestFit="1" customWidth="1"/>
    <col min="6" max="6" width="13.6640625" style="153" bestFit="1" customWidth="1"/>
    <col min="7" max="7" width="9.6640625" style="153" bestFit="1" customWidth="1"/>
    <col min="8" max="9" width="9.6640625" style="149" bestFit="1" customWidth="1"/>
    <col min="10" max="16384" width="11.44140625" style="131"/>
  </cols>
  <sheetData>
    <row r="1" spans="1:9" ht="161.1" customHeight="1" x14ac:dyDescent="0.3">
      <c r="A1" s="125" t="s">
        <v>204</v>
      </c>
      <c r="B1" s="126" t="s">
        <v>365</v>
      </c>
      <c r="C1" s="126" t="s">
        <v>176</v>
      </c>
      <c r="D1" s="126" t="s">
        <v>205</v>
      </c>
      <c r="E1" s="157" t="s">
        <v>206</v>
      </c>
      <c r="F1" s="157" t="s">
        <v>209</v>
      </c>
      <c r="G1" s="157" t="s">
        <v>212</v>
      </c>
      <c r="H1" s="156" t="s">
        <v>218</v>
      </c>
      <c r="I1" s="156" t="s">
        <v>219</v>
      </c>
    </row>
    <row r="2" spans="1:9" ht="17.100000000000001" customHeight="1" x14ac:dyDescent="0.3">
      <c r="A2" s="134" t="s">
        <v>366</v>
      </c>
      <c r="B2" s="133">
        <v>2017</v>
      </c>
      <c r="C2" s="155">
        <v>1</v>
      </c>
      <c r="D2" s="134" t="s">
        <v>367</v>
      </c>
      <c r="E2" s="140">
        <v>0.59509999999999996</v>
      </c>
      <c r="F2" s="141">
        <v>0.15570000000000001</v>
      </c>
      <c r="G2" s="140">
        <v>0.2492</v>
      </c>
      <c r="H2" s="139">
        <v>42</v>
      </c>
      <c r="I2" s="139" t="s">
        <v>222</v>
      </c>
    </row>
    <row r="3" spans="1:9" ht="17.100000000000001" customHeight="1" x14ac:dyDescent="0.3">
      <c r="A3" s="134" t="s">
        <v>366</v>
      </c>
      <c r="B3" s="133">
        <v>2017</v>
      </c>
      <c r="C3" s="155">
        <v>2</v>
      </c>
      <c r="D3" s="134" t="s">
        <v>0</v>
      </c>
      <c r="E3" s="140">
        <v>0.57709999999999995</v>
      </c>
      <c r="F3" s="141">
        <v>0.15240000000000001</v>
      </c>
      <c r="G3" s="140">
        <v>0.27050000000000002</v>
      </c>
      <c r="H3" s="139">
        <v>42</v>
      </c>
      <c r="I3" s="139" t="s">
        <v>222</v>
      </c>
    </row>
    <row r="4" spans="1:9" ht="17.100000000000001" customHeight="1" x14ac:dyDescent="0.3">
      <c r="A4" s="134" t="s">
        <v>366</v>
      </c>
      <c r="B4" s="133">
        <v>2017</v>
      </c>
      <c r="C4" s="155">
        <v>3</v>
      </c>
      <c r="D4" s="134" t="s">
        <v>1</v>
      </c>
      <c r="E4" s="140">
        <v>0.53879999999999995</v>
      </c>
      <c r="F4" s="141">
        <v>5.8099999999999999E-2</v>
      </c>
      <c r="G4" s="140">
        <v>0.40310000000000001</v>
      </c>
      <c r="H4" s="139">
        <v>42</v>
      </c>
      <c r="I4" s="139" t="s">
        <v>222</v>
      </c>
    </row>
    <row r="5" spans="1:9" ht="17.100000000000001" customHeight="1" x14ac:dyDescent="0.3">
      <c r="A5" s="134" t="s">
        <v>366</v>
      </c>
      <c r="B5" s="133">
        <v>2017</v>
      </c>
      <c r="C5" s="155">
        <v>4</v>
      </c>
      <c r="D5" s="134" t="s">
        <v>90</v>
      </c>
      <c r="E5" s="140">
        <v>0.69340000000000002</v>
      </c>
      <c r="F5" s="141">
        <v>0.15110000000000001</v>
      </c>
      <c r="G5" s="140">
        <v>0.15559999999999999</v>
      </c>
      <c r="H5" s="139">
        <v>42</v>
      </c>
      <c r="I5" s="139" t="s">
        <v>222</v>
      </c>
    </row>
    <row r="6" spans="1:9" ht="17.100000000000001" customHeight="1" x14ac:dyDescent="0.3">
      <c r="A6" s="134" t="s">
        <v>366</v>
      </c>
      <c r="B6" s="133">
        <v>2017</v>
      </c>
      <c r="C6" s="155">
        <v>5</v>
      </c>
      <c r="D6" s="134" t="s">
        <v>2</v>
      </c>
      <c r="E6" s="140">
        <v>0.88400000000000001</v>
      </c>
      <c r="F6" s="141">
        <v>5.67E-2</v>
      </c>
      <c r="G6" s="140">
        <v>5.9299999999999999E-2</v>
      </c>
      <c r="H6" s="139">
        <v>42</v>
      </c>
      <c r="I6" s="139" t="s">
        <v>222</v>
      </c>
    </row>
    <row r="7" spans="1:9" ht="17.100000000000001" customHeight="1" x14ac:dyDescent="0.3">
      <c r="A7" s="134" t="s">
        <v>366</v>
      </c>
      <c r="B7" s="133">
        <v>2017</v>
      </c>
      <c r="C7" s="155">
        <v>6</v>
      </c>
      <c r="D7" s="134" t="s">
        <v>3</v>
      </c>
      <c r="E7" s="140">
        <v>0.69010000000000005</v>
      </c>
      <c r="F7" s="141">
        <v>5.8000000000000003E-2</v>
      </c>
      <c r="G7" s="140">
        <v>0.25190000000000001</v>
      </c>
      <c r="H7" s="139">
        <v>42</v>
      </c>
      <c r="I7" s="139" t="s">
        <v>222</v>
      </c>
    </row>
    <row r="8" spans="1:9" ht="17.100000000000001" customHeight="1" x14ac:dyDescent="0.3">
      <c r="A8" s="134" t="s">
        <v>366</v>
      </c>
      <c r="B8" s="133">
        <v>2017</v>
      </c>
      <c r="C8" s="155">
        <v>7</v>
      </c>
      <c r="D8" s="134" t="s">
        <v>95</v>
      </c>
      <c r="E8" s="140">
        <v>0.96179999999999999</v>
      </c>
      <c r="F8" s="141">
        <v>0</v>
      </c>
      <c r="G8" s="140">
        <v>3.8199999999999998E-2</v>
      </c>
      <c r="H8" s="139">
        <v>42</v>
      </c>
      <c r="I8" s="139" t="s">
        <v>222</v>
      </c>
    </row>
    <row r="9" spans="1:9" ht="17.100000000000001" customHeight="1" x14ac:dyDescent="0.3">
      <c r="A9" s="134" t="s">
        <v>366</v>
      </c>
      <c r="B9" s="133">
        <v>2017</v>
      </c>
      <c r="C9" s="155">
        <v>8</v>
      </c>
      <c r="D9" s="134" t="s">
        <v>4</v>
      </c>
      <c r="E9" s="140">
        <v>0.80910000000000004</v>
      </c>
      <c r="F9" s="141">
        <v>0.1132</v>
      </c>
      <c r="G9" s="140">
        <v>7.7600000000000002E-2</v>
      </c>
      <c r="H9" s="139">
        <v>42</v>
      </c>
      <c r="I9" s="139" t="s">
        <v>222</v>
      </c>
    </row>
    <row r="10" spans="1:9" ht="17.100000000000001" customHeight="1" x14ac:dyDescent="0.3">
      <c r="A10" s="134" t="s">
        <v>366</v>
      </c>
      <c r="B10" s="133">
        <v>2017</v>
      </c>
      <c r="C10" s="155">
        <v>9</v>
      </c>
      <c r="D10" s="134" t="s">
        <v>368</v>
      </c>
      <c r="E10" s="140">
        <v>0.45429999999999998</v>
      </c>
      <c r="F10" s="141">
        <v>0.1716</v>
      </c>
      <c r="G10" s="140">
        <v>0.37409999999999999</v>
      </c>
      <c r="H10" s="139">
        <v>41</v>
      </c>
      <c r="I10" s="139">
        <v>0</v>
      </c>
    </row>
    <row r="11" spans="1:9" ht="17.100000000000001" customHeight="1" x14ac:dyDescent="0.3">
      <c r="A11" s="134" t="s">
        <v>366</v>
      </c>
      <c r="B11" s="133">
        <v>2017</v>
      </c>
      <c r="C11" s="155">
        <v>10</v>
      </c>
      <c r="D11" s="134" t="s">
        <v>230</v>
      </c>
      <c r="E11" s="140">
        <v>0.42399999999999999</v>
      </c>
      <c r="F11" s="141">
        <v>0.1148</v>
      </c>
      <c r="G11" s="140">
        <v>0.4612</v>
      </c>
      <c r="H11" s="139">
        <v>42</v>
      </c>
      <c r="I11" s="139">
        <v>0</v>
      </c>
    </row>
    <row r="12" spans="1:9" ht="17.100000000000001" customHeight="1" x14ac:dyDescent="0.3">
      <c r="A12" s="134" t="s">
        <v>366</v>
      </c>
      <c r="B12" s="133">
        <v>2017</v>
      </c>
      <c r="C12" s="155">
        <v>11</v>
      </c>
      <c r="D12" s="134" t="s">
        <v>369</v>
      </c>
      <c r="E12" s="140">
        <v>0.44540000000000002</v>
      </c>
      <c r="F12" s="141">
        <v>0.20649999999999999</v>
      </c>
      <c r="G12" s="140">
        <v>0.34820000000000001</v>
      </c>
      <c r="H12" s="139">
        <v>42</v>
      </c>
      <c r="I12" s="139">
        <v>0</v>
      </c>
    </row>
    <row r="13" spans="1:9" ht="17.100000000000001" customHeight="1" x14ac:dyDescent="0.3">
      <c r="A13" s="134" t="s">
        <v>366</v>
      </c>
      <c r="B13" s="133">
        <v>2017</v>
      </c>
      <c r="C13" s="155">
        <v>12</v>
      </c>
      <c r="D13" s="134" t="s">
        <v>370</v>
      </c>
      <c r="E13" s="140">
        <v>0.7409</v>
      </c>
      <c r="F13" s="141">
        <v>0.11940000000000001</v>
      </c>
      <c r="G13" s="140">
        <v>0.13969999999999999</v>
      </c>
      <c r="H13" s="139">
        <v>41</v>
      </c>
      <c r="I13" s="139">
        <v>1</v>
      </c>
    </row>
    <row r="14" spans="1:9" ht="17.100000000000001" customHeight="1" x14ac:dyDescent="0.3">
      <c r="A14" s="134" t="s">
        <v>366</v>
      </c>
      <c r="B14" s="133">
        <v>2017</v>
      </c>
      <c r="C14" s="155">
        <v>13</v>
      </c>
      <c r="D14" s="134" t="s">
        <v>7</v>
      </c>
      <c r="E14" s="140">
        <v>0.85880000000000001</v>
      </c>
      <c r="F14" s="141">
        <v>5.8999999999999997E-2</v>
      </c>
      <c r="G14" s="140">
        <v>8.2199999999999995E-2</v>
      </c>
      <c r="H14" s="139">
        <v>41</v>
      </c>
      <c r="I14" s="139">
        <v>1</v>
      </c>
    </row>
    <row r="15" spans="1:9" ht="35.1" customHeight="1" x14ac:dyDescent="0.3">
      <c r="A15" s="134" t="s">
        <v>366</v>
      </c>
      <c r="B15" s="133">
        <v>2017</v>
      </c>
      <c r="C15" s="155">
        <v>14</v>
      </c>
      <c r="D15" s="132" t="s">
        <v>371</v>
      </c>
      <c r="E15" s="140">
        <v>0.77039999999999997</v>
      </c>
      <c r="F15" s="141">
        <v>1.9900000000000001E-2</v>
      </c>
      <c r="G15" s="140">
        <v>0.20960000000000001</v>
      </c>
      <c r="H15" s="139">
        <v>42</v>
      </c>
      <c r="I15" s="139">
        <v>0</v>
      </c>
    </row>
    <row r="16" spans="1:9" ht="17.100000000000001" customHeight="1" x14ac:dyDescent="0.3">
      <c r="A16" s="134" t="s">
        <v>366</v>
      </c>
      <c r="B16" s="133">
        <v>2017</v>
      </c>
      <c r="C16" s="155">
        <v>15</v>
      </c>
      <c r="D16" s="134" t="s">
        <v>97</v>
      </c>
      <c r="E16" s="140">
        <v>0.8044</v>
      </c>
      <c r="F16" s="141">
        <v>5.8299999999999998E-2</v>
      </c>
      <c r="G16" s="140">
        <v>0.13739999999999999</v>
      </c>
      <c r="H16" s="139">
        <v>42</v>
      </c>
      <c r="I16" s="139">
        <v>0</v>
      </c>
    </row>
    <row r="17" spans="1:9" ht="17.100000000000001" customHeight="1" x14ac:dyDescent="0.3">
      <c r="A17" s="134" t="s">
        <v>366</v>
      </c>
      <c r="B17" s="133">
        <v>2017</v>
      </c>
      <c r="C17" s="155">
        <v>16</v>
      </c>
      <c r="D17" s="134" t="s">
        <v>8</v>
      </c>
      <c r="E17" s="140">
        <v>0.86580000000000001</v>
      </c>
      <c r="F17" s="141">
        <v>7.7600000000000002E-2</v>
      </c>
      <c r="G17" s="140">
        <v>5.6500000000000002E-2</v>
      </c>
      <c r="H17" s="139">
        <v>42</v>
      </c>
      <c r="I17" s="139">
        <v>0</v>
      </c>
    </row>
    <row r="18" spans="1:9" ht="17.100000000000001" customHeight="1" x14ac:dyDescent="0.3">
      <c r="A18" s="134" t="s">
        <v>366</v>
      </c>
      <c r="B18" s="133">
        <v>2017</v>
      </c>
      <c r="C18" s="155">
        <v>17</v>
      </c>
      <c r="D18" s="134" t="s">
        <v>372</v>
      </c>
      <c r="E18" s="140">
        <v>0.63890000000000002</v>
      </c>
      <c r="F18" s="141">
        <v>0.13930000000000001</v>
      </c>
      <c r="G18" s="140">
        <v>0.2218</v>
      </c>
      <c r="H18" s="139">
        <v>40</v>
      </c>
      <c r="I18" s="139">
        <v>2</v>
      </c>
    </row>
    <row r="19" spans="1:9" ht="17.100000000000001" customHeight="1" x14ac:dyDescent="0.3">
      <c r="A19" s="134" t="s">
        <v>366</v>
      </c>
      <c r="B19" s="133">
        <v>2017</v>
      </c>
      <c r="C19" s="155">
        <v>18</v>
      </c>
      <c r="D19" s="134" t="s">
        <v>10</v>
      </c>
      <c r="E19" s="140">
        <v>0.58850000000000002</v>
      </c>
      <c r="F19" s="141">
        <v>3.9100000000000003E-2</v>
      </c>
      <c r="G19" s="140">
        <v>0.3725</v>
      </c>
      <c r="H19" s="139">
        <v>41</v>
      </c>
      <c r="I19" s="139">
        <v>1</v>
      </c>
    </row>
    <row r="20" spans="1:9" ht="35.1" customHeight="1" x14ac:dyDescent="0.3">
      <c r="A20" s="134" t="s">
        <v>366</v>
      </c>
      <c r="B20" s="133">
        <v>2017</v>
      </c>
      <c r="C20" s="155">
        <v>19</v>
      </c>
      <c r="D20" s="132" t="s">
        <v>373</v>
      </c>
      <c r="E20" s="140">
        <v>0.72299999999999998</v>
      </c>
      <c r="F20" s="141">
        <v>0.17730000000000001</v>
      </c>
      <c r="G20" s="140">
        <v>9.9699999999999997E-2</v>
      </c>
      <c r="H20" s="139">
        <v>41</v>
      </c>
      <c r="I20" s="139">
        <v>1</v>
      </c>
    </row>
    <row r="21" spans="1:9" ht="17.100000000000001" customHeight="1" x14ac:dyDescent="0.3">
      <c r="A21" s="134" t="s">
        <v>366</v>
      </c>
      <c r="B21" s="133">
        <v>2017</v>
      </c>
      <c r="C21" s="155">
        <v>20</v>
      </c>
      <c r="D21" s="134" t="s">
        <v>374</v>
      </c>
      <c r="E21" s="140">
        <v>0.78790000000000004</v>
      </c>
      <c r="F21" s="141">
        <v>7.6200000000000004E-2</v>
      </c>
      <c r="G21" s="140">
        <v>0.13589999999999999</v>
      </c>
      <c r="H21" s="139">
        <v>42</v>
      </c>
      <c r="I21" s="139" t="s">
        <v>222</v>
      </c>
    </row>
    <row r="22" spans="1:9" ht="17.100000000000001" customHeight="1" x14ac:dyDescent="0.3">
      <c r="A22" s="134" t="s">
        <v>366</v>
      </c>
      <c r="B22" s="133">
        <v>2017</v>
      </c>
      <c r="C22" s="155">
        <v>21</v>
      </c>
      <c r="D22" s="134" t="s">
        <v>12</v>
      </c>
      <c r="E22" s="140">
        <v>0.48359999999999997</v>
      </c>
      <c r="F22" s="141">
        <v>0.2281</v>
      </c>
      <c r="G22" s="140">
        <v>0.2883</v>
      </c>
      <c r="H22" s="139">
        <v>42</v>
      </c>
      <c r="I22" s="139">
        <v>0</v>
      </c>
    </row>
    <row r="23" spans="1:9" ht="17.100000000000001" customHeight="1" x14ac:dyDescent="0.3">
      <c r="A23" s="134" t="s">
        <v>366</v>
      </c>
      <c r="B23" s="133">
        <v>2017</v>
      </c>
      <c r="C23" s="155">
        <v>22</v>
      </c>
      <c r="D23" s="134" t="s">
        <v>13</v>
      </c>
      <c r="E23" s="140">
        <v>0.45829999999999999</v>
      </c>
      <c r="F23" s="141">
        <v>0.2477</v>
      </c>
      <c r="G23" s="140">
        <v>0.29399999999999998</v>
      </c>
      <c r="H23" s="139">
        <v>39</v>
      </c>
      <c r="I23" s="139">
        <v>3</v>
      </c>
    </row>
    <row r="24" spans="1:9" ht="17.100000000000001" customHeight="1" x14ac:dyDescent="0.3">
      <c r="A24" s="134" t="s">
        <v>366</v>
      </c>
      <c r="B24" s="133">
        <v>2017</v>
      </c>
      <c r="C24" s="155">
        <v>23</v>
      </c>
      <c r="D24" s="134" t="s">
        <v>14</v>
      </c>
      <c r="E24" s="140">
        <v>0.37530000000000002</v>
      </c>
      <c r="F24" s="141">
        <v>0.25609999999999999</v>
      </c>
      <c r="G24" s="140">
        <v>0.36849999999999999</v>
      </c>
      <c r="H24" s="139">
        <v>35</v>
      </c>
      <c r="I24" s="139">
        <v>7</v>
      </c>
    </row>
    <row r="25" spans="1:9" ht="17.100000000000001" customHeight="1" x14ac:dyDescent="0.3">
      <c r="A25" s="134" t="s">
        <v>366</v>
      </c>
      <c r="B25" s="133">
        <v>2017</v>
      </c>
      <c r="C25" s="155">
        <v>24</v>
      </c>
      <c r="D25" s="134" t="s">
        <v>375</v>
      </c>
      <c r="E25" s="140">
        <v>0.31540000000000001</v>
      </c>
      <c r="F25" s="141">
        <v>0.29409999999999997</v>
      </c>
      <c r="G25" s="140">
        <v>0.39050000000000001</v>
      </c>
      <c r="H25" s="139">
        <v>41</v>
      </c>
      <c r="I25" s="139">
        <v>0</v>
      </c>
    </row>
    <row r="26" spans="1:9" ht="17.100000000000001" customHeight="1" x14ac:dyDescent="0.3">
      <c r="A26" s="134" t="s">
        <v>366</v>
      </c>
      <c r="B26" s="133">
        <v>2017</v>
      </c>
      <c r="C26" s="155">
        <v>25</v>
      </c>
      <c r="D26" s="134" t="s">
        <v>16</v>
      </c>
      <c r="E26" s="140">
        <v>0.4677</v>
      </c>
      <c r="F26" s="141">
        <v>0.21240000000000001</v>
      </c>
      <c r="G26" s="140">
        <v>0.31990000000000002</v>
      </c>
      <c r="H26" s="139">
        <v>37</v>
      </c>
      <c r="I26" s="139">
        <v>5</v>
      </c>
    </row>
    <row r="27" spans="1:9" ht="17.100000000000001" customHeight="1" x14ac:dyDescent="0.3">
      <c r="A27" s="134" t="s">
        <v>366</v>
      </c>
      <c r="B27" s="133">
        <v>2017</v>
      </c>
      <c r="C27" s="155">
        <v>26</v>
      </c>
      <c r="D27" s="134" t="s">
        <v>98</v>
      </c>
      <c r="E27" s="140">
        <v>0.73089999999999999</v>
      </c>
      <c r="F27" s="141">
        <v>5.8000000000000003E-2</v>
      </c>
      <c r="G27" s="140">
        <v>0.2112</v>
      </c>
      <c r="H27" s="139">
        <v>42</v>
      </c>
      <c r="I27" s="139">
        <v>0</v>
      </c>
    </row>
    <row r="28" spans="1:9" ht="17.100000000000001" customHeight="1" x14ac:dyDescent="0.3">
      <c r="A28" s="134" t="s">
        <v>366</v>
      </c>
      <c r="B28" s="133">
        <v>2017</v>
      </c>
      <c r="C28" s="155">
        <v>27</v>
      </c>
      <c r="D28" s="134" t="s">
        <v>17</v>
      </c>
      <c r="E28" s="140">
        <v>0.60489999999999999</v>
      </c>
      <c r="F28" s="141">
        <v>0.2177</v>
      </c>
      <c r="G28" s="140">
        <v>0.1774</v>
      </c>
      <c r="H28" s="139">
        <v>41</v>
      </c>
      <c r="I28" s="139">
        <v>1</v>
      </c>
    </row>
    <row r="29" spans="1:9" ht="17.100000000000001" customHeight="1" x14ac:dyDescent="0.3">
      <c r="A29" s="134" t="s">
        <v>376</v>
      </c>
      <c r="B29" s="133">
        <v>2017</v>
      </c>
      <c r="C29" s="155">
        <v>28</v>
      </c>
      <c r="D29" s="134" t="s">
        <v>18</v>
      </c>
      <c r="E29" s="140">
        <v>0.88390000000000002</v>
      </c>
      <c r="F29" s="141">
        <v>7.7799999999999994E-2</v>
      </c>
      <c r="G29" s="140">
        <v>3.8300000000000001E-2</v>
      </c>
      <c r="H29" s="139">
        <v>42</v>
      </c>
      <c r="I29" s="139" t="s">
        <v>222</v>
      </c>
    </row>
    <row r="30" spans="1:9" ht="35.1" customHeight="1" x14ac:dyDescent="0.3">
      <c r="A30" s="134" t="s">
        <v>366</v>
      </c>
      <c r="B30" s="133">
        <v>2017</v>
      </c>
      <c r="C30" s="155">
        <v>29</v>
      </c>
      <c r="D30" s="132" t="s">
        <v>377</v>
      </c>
      <c r="E30" s="140">
        <v>0.70860000000000001</v>
      </c>
      <c r="F30" s="141">
        <v>0.1159</v>
      </c>
      <c r="G30" s="140">
        <v>0.17549999999999999</v>
      </c>
      <c r="H30" s="139">
        <v>42</v>
      </c>
      <c r="I30" s="139">
        <v>0</v>
      </c>
    </row>
    <row r="31" spans="1:9" ht="17.100000000000001" customHeight="1" x14ac:dyDescent="0.3">
      <c r="A31" s="134" t="s">
        <v>366</v>
      </c>
      <c r="B31" s="133">
        <v>2017</v>
      </c>
      <c r="C31" s="155">
        <v>30</v>
      </c>
      <c r="D31" s="134" t="s">
        <v>20</v>
      </c>
      <c r="E31" s="140">
        <v>0.3095</v>
      </c>
      <c r="F31" s="141">
        <v>0.15140000000000001</v>
      </c>
      <c r="G31" s="140">
        <v>0.53920000000000001</v>
      </c>
      <c r="H31" s="139">
        <v>42</v>
      </c>
      <c r="I31" s="139">
        <v>0</v>
      </c>
    </row>
    <row r="32" spans="1:9" ht="17.100000000000001" customHeight="1" x14ac:dyDescent="0.3">
      <c r="A32" s="134" t="s">
        <v>366</v>
      </c>
      <c r="B32" s="133">
        <v>2017</v>
      </c>
      <c r="C32" s="155">
        <v>31</v>
      </c>
      <c r="D32" s="134" t="s">
        <v>21</v>
      </c>
      <c r="E32" s="140">
        <v>0.46110000000000001</v>
      </c>
      <c r="F32" s="141">
        <v>0.191</v>
      </c>
      <c r="G32" s="140">
        <v>0.34789999999999999</v>
      </c>
      <c r="H32" s="139">
        <v>42</v>
      </c>
      <c r="I32" s="139">
        <v>0</v>
      </c>
    </row>
    <row r="33" spans="1:9" ht="17.100000000000001" customHeight="1" x14ac:dyDescent="0.3">
      <c r="A33" s="134" t="s">
        <v>366</v>
      </c>
      <c r="B33" s="133">
        <v>2017</v>
      </c>
      <c r="C33" s="155">
        <v>32</v>
      </c>
      <c r="D33" s="134" t="s">
        <v>22</v>
      </c>
      <c r="E33" s="140">
        <v>0.3846</v>
      </c>
      <c r="F33" s="141">
        <v>0.17280000000000001</v>
      </c>
      <c r="G33" s="140">
        <v>0.44259999999999999</v>
      </c>
      <c r="H33" s="139">
        <v>42</v>
      </c>
      <c r="I33" s="139">
        <v>0</v>
      </c>
    </row>
    <row r="34" spans="1:9" ht="17.100000000000001" customHeight="1" x14ac:dyDescent="0.3">
      <c r="A34" s="134" t="s">
        <v>366</v>
      </c>
      <c r="B34" s="133">
        <v>2017</v>
      </c>
      <c r="C34" s="155">
        <v>33</v>
      </c>
      <c r="D34" s="134" t="s">
        <v>23</v>
      </c>
      <c r="E34" s="140">
        <v>0.23169999999999999</v>
      </c>
      <c r="F34" s="141">
        <v>0.21099999999999999</v>
      </c>
      <c r="G34" s="140">
        <v>0.55730000000000002</v>
      </c>
      <c r="H34" s="139">
        <v>35</v>
      </c>
      <c r="I34" s="139">
        <v>7</v>
      </c>
    </row>
    <row r="35" spans="1:9" ht="35.1" customHeight="1" x14ac:dyDescent="0.3">
      <c r="A35" s="134" t="s">
        <v>366</v>
      </c>
      <c r="B35" s="133">
        <v>2017</v>
      </c>
      <c r="C35" s="155">
        <v>34</v>
      </c>
      <c r="D35" s="132" t="s">
        <v>378</v>
      </c>
      <c r="E35" s="140">
        <v>0.56410000000000005</v>
      </c>
      <c r="F35" s="141">
        <v>0.1239</v>
      </c>
      <c r="G35" s="140">
        <v>0.312</v>
      </c>
      <c r="H35" s="139">
        <v>38</v>
      </c>
      <c r="I35" s="139">
        <v>4</v>
      </c>
    </row>
    <row r="36" spans="1:9" ht="17.100000000000001" customHeight="1" x14ac:dyDescent="0.3">
      <c r="A36" s="134" t="s">
        <v>366</v>
      </c>
      <c r="B36" s="133">
        <v>2017</v>
      </c>
      <c r="C36" s="155">
        <v>35</v>
      </c>
      <c r="D36" s="134" t="s">
        <v>99</v>
      </c>
      <c r="E36" s="140">
        <v>0.88160000000000005</v>
      </c>
      <c r="F36" s="141">
        <v>9.9699999999999997E-2</v>
      </c>
      <c r="G36" s="140">
        <v>1.8700000000000001E-2</v>
      </c>
      <c r="H36" s="139">
        <v>41</v>
      </c>
      <c r="I36" s="139">
        <v>1</v>
      </c>
    </row>
    <row r="37" spans="1:9" ht="17.100000000000001" customHeight="1" x14ac:dyDescent="0.3">
      <c r="A37" s="134" t="s">
        <v>366</v>
      </c>
      <c r="B37" s="133">
        <v>2017</v>
      </c>
      <c r="C37" s="155">
        <v>36</v>
      </c>
      <c r="D37" s="134" t="s">
        <v>24</v>
      </c>
      <c r="E37" s="140">
        <v>0.82609999999999995</v>
      </c>
      <c r="F37" s="141">
        <v>7.6499999999999999E-2</v>
      </c>
      <c r="G37" s="140">
        <v>9.74E-2</v>
      </c>
      <c r="H37" s="139">
        <v>42</v>
      </c>
      <c r="I37" s="139">
        <v>0</v>
      </c>
    </row>
    <row r="38" spans="1:9" ht="35.1" customHeight="1" x14ac:dyDescent="0.3">
      <c r="A38" s="134" t="s">
        <v>366</v>
      </c>
      <c r="B38" s="133">
        <v>2017</v>
      </c>
      <c r="C38" s="155">
        <v>37</v>
      </c>
      <c r="D38" s="132" t="s">
        <v>379</v>
      </c>
      <c r="E38" s="140">
        <v>0.54579999999999995</v>
      </c>
      <c r="F38" s="141">
        <v>0.11840000000000001</v>
      </c>
      <c r="G38" s="140">
        <v>0.33589999999999998</v>
      </c>
      <c r="H38" s="139">
        <v>41</v>
      </c>
      <c r="I38" s="139">
        <v>1</v>
      </c>
    </row>
    <row r="39" spans="1:9" ht="53.1" customHeight="1" x14ac:dyDescent="0.3">
      <c r="A39" s="134" t="s">
        <v>366</v>
      </c>
      <c r="B39" s="133">
        <v>2017</v>
      </c>
      <c r="C39" s="155">
        <v>38</v>
      </c>
      <c r="D39" s="132" t="s">
        <v>380</v>
      </c>
      <c r="E39" s="140">
        <v>0.67910000000000004</v>
      </c>
      <c r="F39" s="141">
        <v>0.19139999999999999</v>
      </c>
      <c r="G39" s="140">
        <v>0.1295</v>
      </c>
      <c r="H39" s="139">
        <v>37</v>
      </c>
      <c r="I39" s="139">
        <v>5</v>
      </c>
    </row>
    <row r="40" spans="1:9" ht="17.100000000000001" customHeight="1" x14ac:dyDescent="0.3">
      <c r="A40" s="134" t="s">
        <v>366</v>
      </c>
      <c r="B40" s="133">
        <v>2017</v>
      </c>
      <c r="C40" s="155">
        <v>39</v>
      </c>
      <c r="D40" s="134" t="s">
        <v>26</v>
      </c>
      <c r="E40" s="140">
        <v>0.747</v>
      </c>
      <c r="F40" s="141">
        <v>0.1343</v>
      </c>
      <c r="G40" s="140">
        <v>0.1186</v>
      </c>
      <c r="H40" s="139">
        <v>42</v>
      </c>
      <c r="I40" s="139">
        <v>0</v>
      </c>
    </row>
    <row r="41" spans="1:9" ht="17.100000000000001" customHeight="1" x14ac:dyDescent="0.3">
      <c r="A41" s="134" t="s">
        <v>366</v>
      </c>
      <c r="B41" s="133">
        <v>2017</v>
      </c>
      <c r="C41" s="155">
        <v>40</v>
      </c>
      <c r="D41" s="134" t="s">
        <v>381</v>
      </c>
      <c r="E41" s="140">
        <v>0.4637</v>
      </c>
      <c r="F41" s="141">
        <v>0.18970000000000001</v>
      </c>
      <c r="G41" s="140">
        <v>0.34660000000000002</v>
      </c>
      <c r="H41" s="139">
        <v>42</v>
      </c>
      <c r="I41" s="139" t="s">
        <v>222</v>
      </c>
    </row>
    <row r="42" spans="1:9" ht="17.100000000000001" customHeight="1" x14ac:dyDescent="0.3">
      <c r="A42" s="134" t="s">
        <v>366</v>
      </c>
      <c r="B42" s="133">
        <v>2017</v>
      </c>
      <c r="C42" s="155">
        <v>41</v>
      </c>
      <c r="D42" s="134" t="s">
        <v>382</v>
      </c>
      <c r="E42" s="140">
        <v>0.37940000000000002</v>
      </c>
      <c r="F42" s="141">
        <v>0.14249999999999999</v>
      </c>
      <c r="G42" s="140">
        <v>0.47810000000000002</v>
      </c>
      <c r="H42" s="139">
        <v>41</v>
      </c>
      <c r="I42" s="139">
        <v>1</v>
      </c>
    </row>
    <row r="43" spans="1:9" ht="17.100000000000001" customHeight="1" x14ac:dyDescent="0.3">
      <c r="A43" s="134" t="s">
        <v>366</v>
      </c>
      <c r="B43" s="133">
        <v>2017</v>
      </c>
      <c r="C43" s="155">
        <v>42</v>
      </c>
      <c r="D43" s="134" t="s">
        <v>100</v>
      </c>
      <c r="E43" s="140">
        <v>0.84530000000000005</v>
      </c>
      <c r="F43" s="141">
        <v>9.6500000000000002E-2</v>
      </c>
      <c r="G43" s="140">
        <v>5.8299999999999998E-2</v>
      </c>
      <c r="H43" s="139">
        <v>42</v>
      </c>
      <c r="I43" s="139">
        <v>0</v>
      </c>
    </row>
    <row r="44" spans="1:9" ht="17.100000000000001" customHeight="1" x14ac:dyDescent="0.3">
      <c r="A44" s="134" t="s">
        <v>366</v>
      </c>
      <c r="B44" s="133">
        <v>2017</v>
      </c>
      <c r="C44" s="155">
        <v>43</v>
      </c>
      <c r="D44" s="134" t="s">
        <v>29</v>
      </c>
      <c r="E44" s="140">
        <v>0.65329999999999999</v>
      </c>
      <c r="F44" s="141">
        <v>0.15459999999999999</v>
      </c>
      <c r="G44" s="140">
        <v>0.19209999999999999</v>
      </c>
      <c r="H44" s="139">
        <v>42</v>
      </c>
      <c r="I44" s="139">
        <v>0</v>
      </c>
    </row>
    <row r="45" spans="1:9" ht="17.100000000000001" customHeight="1" x14ac:dyDescent="0.3">
      <c r="A45" s="134" t="s">
        <v>366</v>
      </c>
      <c r="B45" s="133">
        <v>2017</v>
      </c>
      <c r="C45" s="155">
        <v>44</v>
      </c>
      <c r="D45" s="134" t="s">
        <v>30</v>
      </c>
      <c r="E45" s="140">
        <v>0.59699999999999998</v>
      </c>
      <c r="F45" s="141">
        <v>0.16800000000000001</v>
      </c>
      <c r="G45" s="140">
        <v>0.2349</v>
      </c>
      <c r="H45" s="139">
        <v>42</v>
      </c>
      <c r="I45" s="139">
        <v>0</v>
      </c>
    </row>
    <row r="46" spans="1:9" ht="17.100000000000001" customHeight="1" x14ac:dyDescent="0.3">
      <c r="A46" s="134" t="s">
        <v>366</v>
      </c>
      <c r="B46" s="133">
        <v>2017</v>
      </c>
      <c r="C46" s="155">
        <v>45</v>
      </c>
      <c r="D46" s="134" t="s">
        <v>31</v>
      </c>
      <c r="E46" s="140">
        <v>0.83089999999999997</v>
      </c>
      <c r="F46" s="141">
        <v>6.4000000000000001E-2</v>
      </c>
      <c r="G46" s="140">
        <v>0.1052</v>
      </c>
      <c r="H46" s="139">
        <v>37</v>
      </c>
      <c r="I46" s="139">
        <v>5</v>
      </c>
    </row>
    <row r="47" spans="1:9" ht="17.100000000000001" customHeight="1" x14ac:dyDescent="0.3">
      <c r="A47" s="134" t="s">
        <v>366</v>
      </c>
      <c r="B47" s="133">
        <v>2017</v>
      </c>
      <c r="C47" s="155">
        <v>46</v>
      </c>
      <c r="D47" s="134" t="s">
        <v>32</v>
      </c>
      <c r="E47" s="140">
        <v>0.59499999999999997</v>
      </c>
      <c r="F47" s="141">
        <v>0.19259999999999999</v>
      </c>
      <c r="G47" s="140">
        <v>0.21240000000000001</v>
      </c>
      <c r="H47" s="139">
        <v>42</v>
      </c>
      <c r="I47" s="139">
        <v>0</v>
      </c>
    </row>
    <row r="48" spans="1:9" ht="17.100000000000001" customHeight="1" x14ac:dyDescent="0.3">
      <c r="A48" s="134" t="s">
        <v>366</v>
      </c>
      <c r="B48" s="133">
        <v>2017</v>
      </c>
      <c r="C48" s="155">
        <v>47</v>
      </c>
      <c r="D48" s="134" t="s">
        <v>33</v>
      </c>
      <c r="E48" s="140">
        <v>0.67449999999999999</v>
      </c>
      <c r="F48" s="141">
        <v>0.15140000000000001</v>
      </c>
      <c r="G48" s="140">
        <v>0.1741</v>
      </c>
      <c r="H48" s="139">
        <v>42</v>
      </c>
      <c r="I48" s="139">
        <v>0</v>
      </c>
    </row>
    <row r="49" spans="1:9" ht="17.100000000000001" customHeight="1" x14ac:dyDescent="0.3">
      <c r="A49" s="134" t="s">
        <v>366</v>
      </c>
      <c r="B49" s="133">
        <v>2017</v>
      </c>
      <c r="C49" s="155">
        <v>48</v>
      </c>
      <c r="D49" s="134" t="s">
        <v>34</v>
      </c>
      <c r="E49" s="140">
        <v>0.72670000000000001</v>
      </c>
      <c r="F49" s="141">
        <v>0.15559999999999999</v>
      </c>
      <c r="G49" s="140">
        <v>0.1177</v>
      </c>
      <c r="H49" s="139">
        <v>42</v>
      </c>
      <c r="I49" s="139" t="s">
        <v>222</v>
      </c>
    </row>
    <row r="50" spans="1:9" ht="17.100000000000001" customHeight="1" x14ac:dyDescent="0.3">
      <c r="A50" s="134" t="s">
        <v>366</v>
      </c>
      <c r="B50" s="133">
        <v>2017</v>
      </c>
      <c r="C50" s="155">
        <v>49</v>
      </c>
      <c r="D50" s="134" t="s">
        <v>91</v>
      </c>
      <c r="E50" s="140">
        <v>0.84430000000000005</v>
      </c>
      <c r="F50" s="141">
        <v>7.7600000000000002E-2</v>
      </c>
      <c r="G50" s="140">
        <v>7.8100000000000003E-2</v>
      </c>
      <c r="H50" s="139">
        <v>42</v>
      </c>
      <c r="I50" s="139" t="s">
        <v>222</v>
      </c>
    </row>
    <row r="51" spans="1:9" ht="17.100000000000001" customHeight="1" x14ac:dyDescent="0.3">
      <c r="A51" s="134" t="s">
        <v>366</v>
      </c>
      <c r="B51" s="133">
        <v>2017</v>
      </c>
      <c r="C51" s="155">
        <v>50</v>
      </c>
      <c r="D51" s="134" t="s">
        <v>35</v>
      </c>
      <c r="E51" s="140">
        <v>0.8841</v>
      </c>
      <c r="F51" s="141">
        <v>3.6700000000000003E-2</v>
      </c>
      <c r="G51" s="140">
        <v>7.9200000000000007E-2</v>
      </c>
      <c r="H51" s="139">
        <v>42</v>
      </c>
      <c r="I51" s="139" t="s">
        <v>222</v>
      </c>
    </row>
    <row r="52" spans="1:9" ht="17.100000000000001" customHeight="1" x14ac:dyDescent="0.3">
      <c r="A52" s="134" t="s">
        <v>366</v>
      </c>
      <c r="B52" s="133">
        <v>2017</v>
      </c>
      <c r="C52" s="155">
        <v>51</v>
      </c>
      <c r="D52" s="134" t="s">
        <v>36</v>
      </c>
      <c r="E52" s="140">
        <v>0.61350000000000005</v>
      </c>
      <c r="F52" s="141">
        <v>0.1729</v>
      </c>
      <c r="G52" s="140">
        <v>0.2135</v>
      </c>
      <c r="H52" s="139">
        <v>42</v>
      </c>
      <c r="I52" s="139" t="s">
        <v>222</v>
      </c>
    </row>
    <row r="53" spans="1:9" ht="17.100000000000001" customHeight="1" x14ac:dyDescent="0.3">
      <c r="A53" s="134" t="s">
        <v>376</v>
      </c>
      <c r="B53" s="133">
        <v>2017</v>
      </c>
      <c r="C53" s="155">
        <v>52</v>
      </c>
      <c r="D53" s="134" t="s">
        <v>37</v>
      </c>
      <c r="E53" s="140">
        <v>0.65169999999999995</v>
      </c>
      <c r="F53" s="141">
        <v>0.1739</v>
      </c>
      <c r="G53" s="140">
        <v>0.1744</v>
      </c>
      <c r="H53" s="139">
        <v>42</v>
      </c>
      <c r="I53" s="139" t="s">
        <v>222</v>
      </c>
    </row>
    <row r="54" spans="1:9" ht="35.1" customHeight="1" x14ac:dyDescent="0.3">
      <c r="A54" s="134" t="s">
        <v>366</v>
      </c>
      <c r="B54" s="133">
        <v>2017</v>
      </c>
      <c r="C54" s="155">
        <v>53</v>
      </c>
      <c r="D54" s="132" t="s">
        <v>383</v>
      </c>
      <c r="E54" s="140">
        <v>0.20250000000000001</v>
      </c>
      <c r="F54" s="141">
        <v>0.1193</v>
      </c>
      <c r="G54" s="140">
        <v>0.67810000000000004</v>
      </c>
      <c r="H54" s="139">
        <v>41</v>
      </c>
      <c r="I54" s="139">
        <v>1</v>
      </c>
    </row>
    <row r="55" spans="1:9" ht="17.100000000000001" customHeight="1" x14ac:dyDescent="0.3">
      <c r="A55" s="134" t="s">
        <v>366</v>
      </c>
      <c r="B55" s="133">
        <v>2017</v>
      </c>
      <c r="C55" s="155">
        <v>54</v>
      </c>
      <c r="D55" s="134" t="s">
        <v>39</v>
      </c>
      <c r="E55" s="140">
        <v>0.3916</v>
      </c>
      <c r="F55" s="141">
        <v>0.156</v>
      </c>
      <c r="G55" s="140">
        <v>0.45250000000000001</v>
      </c>
      <c r="H55" s="139">
        <v>41</v>
      </c>
      <c r="I55" s="139">
        <v>1</v>
      </c>
    </row>
    <row r="56" spans="1:9" ht="17.100000000000001" customHeight="1" x14ac:dyDescent="0.3">
      <c r="A56" s="134" t="s">
        <v>366</v>
      </c>
      <c r="B56" s="133">
        <v>2017</v>
      </c>
      <c r="C56" s="155">
        <v>55</v>
      </c>
      <c r="D56" s="134" t="s">
        <v>40</v>
      </c>
      <c r="E56" s="140">
        <v>0.57440000000000002</v>
      </c>
      <c r="F56" s="141">
        <v>0.1673</v>
      </c>
      <c r="G56" s="140">
        <v>0.25829999999999997</v>
      </c>
      <c r="H56" s="139">
        <v>38</v>
      </c>
      <c r="I56" s="139">
        <v>3</v>
      </c>
    </row>
    <row r="57" spans="1:9" ht="17.100000000000001" customHeight="1" x14ac:dyDescent="0.3">
      <c r="A57" s="134" t="s">
        <v>366</v>
      </c>
      <c r="B57" s="133">
        <v>2017</v>
      </c>
      <c r="C57" s="155">
        <v>56</v>
      </c>
      <c r="D57" s="134" t="s">
        <v>384</v>
      </c>
      <c r="E57" s="140">
        <v>0.41980000000000001</v>
      </c>
      <c r="F57" s="141">
        <v>0.2137</v>
      </c>
      <c r="G57" s="140">
        <v>0.36649999999999999</v>
      </c>
      <c r="H57" s="139">
        <v>42</v>
      </c>
      <c r="I57" s="139">
        <v>0</v>
      </c>
    </row>
    <row r="58" spans="1:9" ht="35.1" customHeight="1" x14ac:dyDescent="0.3">
      <c r="A58" s="134" t="s">
        <v>366</v>
      </c>
      <c r="B58" s="133">
        <v>2017</v>
      </c>
      <c r="C58" s="155">
        <v>57</v>
      </c>
      <c r="D58" s="132" t="s">
        <v>385</v>
      </c>
      <c r="E58" s="140">
        <v>0.3397</v>
      </c>
      <c r="F58" s="141">
        <v>0.21920000000000001</v>
      </c>
      <c r="G58" s="140">
        <v>0.44109999999999999</v>
      </c>
      <c r="H58" s="139">
        <v>40</v>
      </c>
      <c r="I58" s="139">
        <v>2</v>
      </c>
    </row>
    <row r="59" spans="1:9" ht="35.1" customHeight="1" x14ac:dyDescent="0.3">
      <c r="A59" s="134" t="s">
        <v>366</v>
      </c>
      <c r="B59" s="133">
        <v>2017</v>
      </c>
      <c r="C59" s="155">
        <v>58</v>
      </c>
      <c r="D59" s="132" t="s">
        <v>386</v>
      </c>
      <c r="E59" s="140">
        <v>0.3266</v>
      </c>
      <c r="F59" s="141">
        <v>0.1188</v>
      </c>
      <c r="G59" s="140">
        <v>0.55449999999999999</v>
      </c>
      <c r="H59" s="139">
        <v>42</v>
      </c>
      <c r="I59" s="139">
        <v>0</v>
      </c>
    </row>
    <row r="60" spans="1:9" ht="17.100000000000001" customHeight="1" x14ac:dyDescent="0.3">
      <c r="A60" s="134" t="s">
        <v>366</v>
      </c>
      <c r="B60" s="133">
        <v>2017</v>
      </c>
      <c r="C60" s="155">
        <v>59</v>
      </c>
      <c r="D60" s="134" t="s">
        <v>43</v>
      </c>
      <c r="E60" s="140">
        <v>0.40410000000000001</v>
      </c>
      <c r="F60" s="141">
        <v>0.11609999999999999</v>
      </c>
      <c r="G60" s="140">
        <v>0.4798</v>
      </c>
      <c r="H60" s="139">
        <v>42</v>
      </c>
      <c r="I60" s="139">
        <v>0</v>
      </c>
    </row>
    <row r="61" spans="1:9" ht="35.1" customHeight="1" x14ac:dyDescent="0.3">
      <c r="A61" s="134" t="s">
        <v>376</v>
      </c>
      <c r="B61" s="133">
        <v>2017</v>
      </c>
      <c r="C61" s="155">
        <v>60</v>
      </c>
      <c r="D61" s="132" t="s">
        <v>387</v>
      </c>
      <c r="E61" s="140">
        <v>0.3962</v>
      </c>
      <c r="F61" s="141">
        <v>0.20849999999999999</v>
      </c>
      <c r="G61" s="140">
        <v>0.39529999999999998</v>
      </c>
      <c r="H61" s="139">
        <v>39</v>
      </c>
      <c r="I61" s="139">
        <v>3</v>
      </c>
    </row>
    <row r="62" spans="1:9" ht="17.100000000000001" customHeight="1" x14ac:dyDescent="0.3">
      <c r="A62" s="134" t="s">
        <v>366</v>
      </c>
      <c r="B62" s="133">
        <v>2017</v>
      </c>
      <c r="C62" s="155">
        <v>61</v>
      </c>
      <c r="D62" s="134" t="s">
        <v>101</v>
      </c>
      <c r="E62" s="140">
        <v>0.30940000000000001</v>
      </c>
      <c r="F62" s="141">
        <v>0.26750000000000002</v>
      </c>
      <c r="G62" s="140">
        <v>0.42299999999999999</v>
      </c>
      <c r="H62" s="139">
        <v>42</v>
      </c>
      <c r="I62" s="139">
        <v>0</v>
      </c>
    </row>
    <row r="63" spans="1:9" ht="17.100000000000001" customHeight="1" x14ac:dyDescent="0.3">
      <c r="A63" s="134" t="s">
        <v>366</v>
      </c>
      <c r="B63" s="133">
        <v>2017</v>
      </c>
      <c r="C63" s="155">
        <v>62</v>
      </c>
      <c r="D63" s="134" t="s">
        <v>45</v>
      </c>
      <c r="E63" s="140">
        <v>0.50819999999999999</v>
      </c>
      <c r="F63" s="141">
        <v>0.12130000000000001</v>
      </c>
      <c r="G63" s="140">
        <v>0.3705</v>
      </c>
      <c r="H63" s="139">
        <v>41</v>
      </c>
      <c r="I63" s="139">
        <v>1</v>
      </c>
    </row>
    <row r="64" spans="1:9" ht="35.1" customHeight="1" x14ac:dyDescent="0.3">
      <c r="A64" s="132" t="s">
        <v>388</v>
      </c>
      <c r="B64" s="133">
        <v>2017</v>
      </c>
      <c r="C64" s="155">
        <v>63</v>
      </c>
      <c r="D64" s="134" t="s">
        <v>389</v>
      </c>
      <c r="E64" s="140">
        <v>0.40720000000000001</v>
      </c>
      <c r="F64" s="141">
        <v>0.1711</v>
      </c>
      <c r="G64" s="140">
        <v>0.42180000000000001</v>
      </c>
      <c r="H64" s="139">
        <v>42</v>
      </c>
      <c r="I64" s="139" t="s">
        <v>222</v>
      </c>
    </row>
    <row r="65" spans="1:9" ht="35.1" customHeight="1" x14ac:dyDescent="0.3">
      <c r="A65" s="132" t="s">
        <v>388</v>
      </c>
      <c r="B65" s="133">
        <v>2017</v>
      </c>
      <c r="C65" s="155">
        <v>64</v>
      </c>
      <c r="D65" s="132" t="s">
        <v>390</v>
      </c>
      <c r="E65" s="140">
        <v>0.40699999999999997</v>
      </c>
      <c r="F65" s="141">
        <v>0.1148</v>
      </c>
      <c r="G65" s="140">
        <v>0.47820000000000001</v>
      </c>
      <c r="H65" s="139">
        <v>42</v>
      </c>
      <c r="I65" s="139" t="s">
        <v>222</v>
      </c>
    </row>
    <row r="66" spans="1:9" ht="35.1" customHeight="1" x14ac:dyDescent="0.3">
      <c r="A66" s="132" t="s">
        <v>388</v>
      </c>
      <c r="B66" s="133">
        <v>2017</v>
      </c>
      <c r="C66" s="155">
        <v>65</v>
      </c>
      <c r="D66" s="134" t="s">
        <v>391</v>
      </c>
      <c r="E66" s="140">
        <v>0.48080000000000001</v>
      </c>
      <c r="F66" s="141">
        <v>0.19370000000000001</v>
      </c>
      <c r="G66" s="140">
        <v>0.32550000000000001</v>
      </c>
      <c r="H66" s="139">
        <v>42</v>
      </c>
      <c r="I66" s="139" t="s">
        <v>222</v>
      </c>
    </row>
    <row r="67" spans="1:9" ht="35.1" customHeight="1" x14ac:dyDescent="0.3">
      <c r="A67" s="132" t="s">
        <v>388</v>
      </c>
      <c r="B67" s="133">
        <v>2017</v>
      </c>
      <c r="C67" s="155">
        <v>66</v>
      </c>
      <c r="D67" s="134" t="s">
        <v>49</v>
      </c>
      <c r="E67" s="140">
        <v>0.28989999999999999</v>
      </c>
      <c r="F67" s="141">
        <v>9.6100000000000005E-2</v>
      </c>
      <c r="G67" s="140">
        <v>0.6139</v>
      </c>
      <c r="H67" s="139">
        <v>42</v>
      </c>
      <c r="I67" s="139" t="s">
        <v>222</v>
      </c>
    </row>
    <row r="68" spans="1:9" ht="35.1" customHeight="1" x14ac:dyDescent="0.3">
      <c r="A68" s="132" t="s">
        <v>388</v>
      </c>
      <c r="B68" s="133">
        <v>2017</v>
      </c>
      <c r="C68" s="155">
        <v>67</v>
      </c>
      <c r="D68" s="134" t="s">
        <v>50</v>
      </c>
      <c r="E68" s="140">
        <v>0.2671</v>
      </c>
      <c r="F68" s="141">
        <v>0.23330000000000001</v>
      </c>
      <c r="G68" s="140">
        <v>0.49959999999999999</v>
      </c>
      <c r="H68" s="139">
        <v>42</v>
      </c>
      <c r="I68" s="139" t="s">
        <v>222</v>
      </c>
    </row>
    <row r="69" spans="1:9" ht="35.1" customHeight="1" x14ac:dyDescent="0.3">
      <c r="A69" s="132" t="s">
        <v>388</v>
      </c>
      <c r="B69" s="133">
        <v>2017</v>
      </c>
      <c r="C69" s="155">
        <v>68</v>
      </c>
      <c r="D69" s="134" t="s">
        <v>51</v>
      </c>
      <c r="E69" s="140">
        <v>0.50180000000000002</v>
      </c>
      <c r="F69" s="141">
        <v>0.2122</v>
      </c>
      <c r="G69" s="140">
        <v>0.28599999999999998</v>
      </c>
      <c r="H69" s="139">
        <v>42</v>
      </c>
      <c r="I69" s="139" t="s">
        <v>222</v>
      </c>
    </row>
    <row r="70" spans="1:9" ht="35.1" customHeight="1" x14ac:dyDescent="0.3">
      <c r="A70" s="132" t="s">
        <v>388</v>
      </c>
      <c r="B70" s="133">
        <v>2017</v>
      </c>
      <c r="C70" s="155">
        <v>69</v>
      </c>
      <c r="D70" s="134" t="s">
        <v>392</v>
      </c>
      <c r="E70" s="140">
        <v>0.50170000000000003</v>
      </c>
      <c r="F70" s="141">
        <v>0.18990000000000001</v>
      </c>
      <c r="G70" s="140">
        <v>0.30840000000000001</v>
      </c>
      <c r="H70" s="139">
        <v>42</v>
      </c>
      <c r="I70" s="139" t="s">
        <v>222</v>
      </c>
    </row>
    <row r="71" spans="1:9" ht="35.1" customHeight="1" x14ac:dyDescent="0.3">
      <c r="A71" s="132" t="s">
        <v>388</v>
      </c>
      <c r="B71" s="133">
        <v>2017</v>
      </c>
      <c r="C71" s="155">
        <v>70</v>
      </c>
      <c r="D71" s="134" t="s">
        <v>53</v>
      </c>
      <c r="E71" s="140">
        <v>0.51749999999999996</v>
      </c>
      <c r="F71" s="141">
        <v>0.25069999999999998</v>
      </c>
      <c r="G71" s="140">
        <v>0.23169999999999999</v>
      </c>
      <c r="H71" s="139">
        <v>42</v>
      </c>
      <c r="I71" s="139" t="s">
        <v>222</v>
      </c>
    </row>
    <row r="72" spans="1:9" ht="35.1" customHeight="1" x14ac:dyDescent="0.3">
      <c r="A72" s="132" t="s">
        <v>388</v>
      </c>
      <c r="B72" s="133">
        <v>2017</v>
      </c>
      <c r="C72" s="155">
        <v>71</v>
      </c>
      <c r="D72" s="134" t="s">
        <v>393</v>
      </c>
      <c r="E72" s="140">
        <v>0.4254</v>
      </c>
      <c r="F72" s="141">
        <v>0.22800000000000001</v>
      </c>
      <c r="G72" s="140">
        <v>0.34660000000000002</v>
      </c>
      <c r="H72" s="139">
        <v>42</v>
      </c>
      <c r="I72" s="139" t="s">
        <v>222</v>
      </c>
    </row>
    <row r="73" spans="1:9" ht="35.1" customHeight="1" x14ac:dyDescent="0.3">
      <c r="A73" s="132" t="s">
        <v>388</v>
      </c>
      <c r="B73" s="133">
        <v>2017</v>
      </c>
      <c r="C73" s="155">
        <v>79</v>
      </c>
      <c r="D73" s="134" t="s">
        <v>55</v>
      </c>
      <c r="E73" s="140">
        <v>0.86919999999999997</v>
      </c>
      <c r="F73" s="141">
        <v>0.1308</v>
      </c>
      <c r="G73" s="140">
        <v>0</v>
      </c>
      <c r="H73" s="139">
        <v>37</v>
      </c>
      <c r="I73" s="139">
        <v>0</v>
      </c>
    </row>
    <row r="74" spans="1:9" ht="35.1" customHeight="1" x14ac:dyDescent="0.3">
      <c r="A74" s="132" t="s">
        <v>388</v>
      </c>
      <c r="B74" s="133">
        <v>2017</v>
      </c>
      <c r="C74" s="155">
        <v>80</v>
      </c>
      <c r="D74" s="132" t="s">
        <v>394</v>
      </c>
      <c r="E74" s="140">
        <v>1</v>
      </c>
      <c r="F74" s="141">
        <v>0</v>
      </c>
      <c r="G74" s="140">
        <v>0</v>
      </c>
      <c r="H74" s="139">
        <v>24</v>
      </c>
      <c r="I74" s="139">
        <v>0</v>
      </c>
    </row>
    <row r="75" spans="1:9" ht="35.1" customHeight="1" x14ac:dyDescent="0.3">
      <c r="A75" s="132" t="s">
        <v>388</v>
      </c>
      <c r="B75" s="133">
        <v>2017</v>
      </c>
      <c r="C75" s="155">
        <v>81</v>
      </c>
      <c r="D75" s="132" t="s">
        <v>395</v>
      </c>
      <c r="E75" s="140">
        <v>0.5766</v>
      </c>
      <c r="F75" s="141">
        <v>0.4234</v>
      </c>
      <c r="G75" s="140">
        <v>0</v>
      </c>
      <c r="H75" s="139">
        <v>5</v>
      </c>
      <c r="I75" s="139">
        <v>2</v>
      </c>
    </row>
    <row r="76" spans="1:9" ht="35.1" customHeight="1" x14ac:dyDescent="0.3">
      <c r="A76" s="132" t="s">
        <v>388</v>
      </c>
      <c r="B76" s="133">
        <v>2017</v>
      </c>
      <c r="C76" s="155">
        <v>82</v>
      </c>
      <c r="D76" s="132" t="s">
        <v>396</v>
      </c>
      <c r="E76" s="140">
        <v>1</v>
      </c>
      <c r="F76" s="141">
        <v>0</v>
      </c>
      <c r="G76" s="140">
        <v>0</v>
      </c>
      <c r="H76" s="139">
        <v>4</v>
      </c>
      <c r="I76" s="139">
        <v>1</v>
      </c>
    </row>
    <row r="77" spans="1:9" ht="35.1" customHeight="1" x14ac:dyDescent="0.3">
      <c r="A77" s="132" t="s">
        <v>388</v>
      </c>
      <c r="B77" s="133">
        <v>2017</v>
      </c>
      <c r="C77" s="155">
        <v>83</v>
      </c>
      <c r="D77" s="132" t="s">
        <v>397</v>
      </c>
      <c r="E77" s="140">
        <v>1</v>
      </c>
      <c r="F77" s="141">
        <v>0</v>
      </c>
      <c r="G77" s="140">
        <v>0</v>
      </c>
      <c r="H77" s="139">
        <v>1</v>
      </c>
      <c r="I77" s="139">
        <v>1</v>
      </c>
    </row>
    <row r="78" spans="1:9" ht="35.1" customHeight="1" x14ac:dyDescent="0.3">
      <c r="A78" s="132" t="s">
        <v>388</v>
      </c>
      <c r="B78" s="133">
        <v>2017</v>
      </c>
      <c r="C78" s="155">
        <v>84</v>
      </c>
      <c r="D78" s="132" t="s">
        <v>398</v>
      </c>
      <c r="E78" s="140">
        <v>1</v>
      </c>
      <c r="F78" s="141">
        <v>0</v>
      </c>
      <c r="G78" s="140">
        <v>0</v>
      </c>
      <c r="H78" s="139">
        <v>2</v>
      </c>
      <c r="I78" s="139">
        <v>1</v>
      </c>
    </row>
    <row r="79" spans="1:9" ht="17.100000000000001" customHeight="1" x14ac:dyDescent="0.3">
      <c r="A79" s="134" t="s">
        <v>366</v>
      </c>
      <c r="B79" s="133">
        <v>2016</v>
      </c>
      <c r="C79" s="155">
        <v>1</v>
      </c>
      <c r="D79" s="134" t="s">
        <v>367</v>
      </c>
      <c r="E79" s="140">
        <v>0.60309999999999997</v>
      </c>
      <c r="F79" s="141">
        <v>0.10920000000000001</v>
      </c>
      <c r="G79" s="140">
        <v>0.28770000000000001</v>
      </c>
      <c r="H79" s="139">
        <v>45</v>
      </c>
      <c r="I79" s="139" t="s">
        <v>222</v>
      </c>
    </row>
    <row r="80" spans="1:9" ht="17.100000000000001" customHeight="1" x14ac:dyDescent="0.3">
      <c r="A80" s="134" t="s">
        <v>366</v>
      </c>
      <c r="B80" s="133">
        <v>2016</v>
      </c>
      <c r="C80" s="155">
        <v>2</v>
      </c>
      <c r="D80" s="134" t="s">
        <v>0</v>
      </c>
      <c r="E80" s="140">
        <v>0.58940000000000003</v>
      </c>
      <c r="F80" s="141">
        <v>0.12909999999999999</v>
      </c>
      <c r="G80" s="140">
        <v>0.28149999999999997</v>
      </c>
      <c r="H80" s="139">
        <v>45</v>
      </c>
      <c r="I80" s="139" t="s">
        <v>222</v>
      </c>
    </row>
    <row r="81" spans="1:9" ht="17.100000000000001" customHeight="1" x14ac:dyDescent="0.3">
      <c r="A81" s="134" t="s">
        <v>366</v>
      </c>
      <c r="B81" s="133">
        <v>2016</v>
      </c>
      <c r="C81" s="155">
        <v>3</v>
      </c>
      <c r="D81" s="134" t="s">
        <v>1</v>
      </c>
      <c r="E81" s="140">
        <v>0.49020000000000002</v>
      </c>
      <c r="F81" s="141">
        <v>0.2903</v>
      </c>
      <c r="G81" s="140">
        <v>0.2195</v>
      </c>
      <c r="H81" s="139">
        <v>45</v>
      </c>
      <c r="I81" s="139" t="s">
        <v>222</v>
      </c>
    </row>
    <row r="82" spans="1:9" ht="17.100000000000001" customHeight="1" x14ac:dyDescent="0.3">
      <c r="A82" s="134" t="s">
        <v>366</v>
      </c>
      <c r="B82" s="133">
        <v>2016</v>
      </c>
      <c r="C82" s="155">
        <v>4</v>
      </c>
      <c r="D82" s="134" t="s">
        <v>90</v>
      </c>
      <c r="E82" s="140">
        <v>0.64429999999999998</v>
      </c>
      <c r="F82" s="141">
        <v>0.18110000000000001</v>
      </c>
      <c r="G82" s="140">
        <v>0.17460000000000001</v>
      </c>
      <c r="H82" s="139">
        <v>45</v>
      </c>
      <c r="I82" s="139" t="s">
        <v>222</v>
      </c>
    </row>
    <row r="83" spans="1:9" ht="17.100000000000001" customHeight="1" x14ac:dyDescent="0.3">
      <c r="A83" s="134" t="s">
        <v>366</v>
      </c>
      <c r="B83" s="133">
        <v>2016</v>
      </c>
      <c r="C83" s="155">
        <v>5</v>
      </c>
      <c r="D83" s="134" t="s">
        <v>2</v>
      </c>
      <c r="E83" s="140">
        <v>0.8448</v>
      </c>
      <c r="F83" s="141">
        <v>8.6999999999999994E-2</v>
      </c>
      <c r="G83" s="140">
        <v>6.8199999999999997E-2</v>
      </c>
      <c r="H83" s="139">
        <v>45</v>
      </c>
      <c r="I83" s="139" t="s">
        <v>222</v>
      </c>
    </row>
    <row r="84" spans="1:9" ht="17.100000000000001" customHeight="1" x14ac:dyDescent="0.3">
      <c r="A84" s="134" t="s">
        <v>366</v>
      </c>
      <c r="B84" s="133">
        <v>2016</v>
      </c>
      <c r="C84" s="155">
        <v>6</v>
      </c>
      <c r="D84" s="134" t="s">
        <v>3</v>
      </c>
      <c r="E84" s="140">
        <v>0.68479999999999996</v>
      </c>
      <c r="F84" s="141">
        <v>4.53E-2</v>
      </c>
      <c r="G84" s="140">
        <v>0.26989999999999997</v>
      </c>
      <c r="H84" s="139">
        <v>44</v>
      </c>
      <c r="I84" s="139" t="s">
        <v>222</v>
      </c>
    </row>
    <row r="85" spans="1:9" ht="17.100000000000001" customHeight="1" x14ac:dyDescent="0.3">
      <c r="A85" s="134" t="s">
        <v>366</v>
      </c>
      <c r="B85" s="133">
        <v>2016</v>
      </c>
      <c r="C85" s="155">
        <v>7</v>
      </c>
      <c r="D85" s="134" t="s">
        <v>95</v>
      </c>
      <c r="E85" s="140">
        <v>0.9778</v>
      </c>
      <c r="F85" s="141">
        <v>2.2200000000000001E-2</v>
      </c>
      <c r="G85" s="140">
        <v>0</v>
      </c>
      <c r="H85" s="139">
        <v>45</v>
      </c>
      <c r="I85" s="139" t="s">
        <v>222</v>
      </c>
    </row>
    <row r="86" spans="1:9" ht="17.100000000000001" customHeight="1" x14ac:dyDescent="0.3">
      <c r="A86" s="134" t="s">
        <v>366</v>
      </c>
      <c r="B86" s="133">
        <v>2016</v>
      </c>
      <c r="C86" s="155">
        <v>8</v>
      </c>
      <c r="D86" s="134" t="s">
        <v>4</v>
      </c>
      <c r="E86" s="140">
        <v>0.88539999999999996</v>
      </c>
      <c r="F86" s="141">
        <v>0.11459999999999999</v>
      </c>
      <c r="G86" s="140">
        <v>0</v>
      </c>
      <c r="H86" s="139">
        <v>45</v>
      </c>
      <c r="I86" s="139" t="s">
        <v>222</v>
      </c>
    </row>
    <row r="87" spans="1:9" ht="17.100000000000001" customHeight="1" x14ac:dyDescent="0.3">
      <c r="A87" s="134" t="s">
        <v>366</v>
      </c>
      <c r="B87" s="133">
        <v>2016</v>
      </c>
      <c r="C87" s="155">
        <v>9</v>
      </c>
      <c r="D87" s="134" t="s">
        <v>368</v>
      </c>
      <c r="E87" s="140">
        <v>0.38529999999999998</v>
      </c>
      <c r="F87" s="141">
        <v>0.19839999999999999</v>
      </c>
      <c r="G87" s="140">
        <v>0.4163</v>
      </c>
      <c r="H87" s="139">
        <v>45</v>
      </c>
      <c r="I87" s="139">
        <v>0</v>
      </c>
    </row>
    <row r="88" spans="1:9" ht="17.100000000000001" customHeight="1" x14ac:dyDescent="0.3">
      <c r="A88" s="134" t="s">
        <v>366</v>
      </c>
      <c r="B88" s="133">
        <v>2016</v>
      </c>
      <c r="C88" s="155">
        <v>10</v>
      </c>
      <c r="D88" s="134" t="s">
        <v>230</v>
      </c>
      <c r="E88" s="140">
        <v>0.45579999999999998</v>
      </c>
      <c r="F88" s="141">
        <v>0.15179999999999999</v>
      </c>
      <c r="G88" s="140">
        <v>0.39240000000000003</v>
      </c>
      <c r="H88" s="139">
        <v>45</v>
      </c>
      <c r="I88" s="139">
        <v>0</v>
      </c>
    </row>
    <row r="89" spans="1:9" ht="17.100000000000001" customHeight="1" x14ac:dyDescent="0.3">
      <c r="A89" s="134" t="s">
        <v>366</v>
      </c>
      <c r="B89" s="133">
        <v>2016</v>
      </c>
      <c r="C89" s="155">
        <v>11</v>
      </c>
      <c r="D89" s="134" t="s">
        <v>369</v>
      </c>
      <c r="E89" s="140">
        <v>0.34520000000000001</v>
      </c>
      <c r="F89" s="141">
        <v>0.2394</v>
      </c>
      <c r="G89" s="140">
        <v>0.41539999999999999</v>
      </c>
      <c r="H89" s="139">
        <v>45</v>
      </c>
      <c r="I89" s="139">
        <v>0</v>
      </c>
    </row>
    <row r="90" spans="1:9" ht="17.100000000000001" customHeight="1" x14ac:dyDescent="0.3">
      <c r="A90" s="134" t="s">
        <v>366</v>
      </c>
      <c r="B90" s="133">
        <v>2016</v>
      </c>
      <c r="C90" s="155">
        <v>12</v>
      </c>
      <c r="D90" s="134" t="s">
        <v>370</v>
      </c>
      <c r="E90" s="140">
        <v>0.73640000000000005</v>
      </c>
      <c r="F90" s="141">
        <v>0.15390000000000001</v>
      </c>
      <c r="G90" s="140">
        <v>0.10970000000000001</v>
      </c>
      <c r="H90" s="139">
        <v>45</v>
      </c>
      <c r="I90" s="139">
        <v>0</v>
      </c>
    </row>
    <row r="91" spans="1:9" ht="17.100000000000001" customHeight="1" x14ac:dyDescent="0.3">
      <c r="A91" s="134" t="s">
        <v>366</v>
      </c>
      <c r="B91" s="133">
        <v>2016</v>
      </c>
      <c r="C91" s="155">
        <v>13</v>
      </c>
      <c r="D91" s="134" t="s">
        <v>7</v>
      </c>
      <c r="E91" s="140">
        <v>0.90790000000000004</v>
      </c>
      <c r="F91" s="141">
        <v>6.9400000000000003E-2</v>
      </c>
      <c r="G91" s="140">
        <v>2.2599999999999999E-2</v>
      </c>
      <c r="H91" s="139">
        <v>44</v>
      </c>
      <c r="I91" s="139">
        <v>0</v>
      </c>
    </row>
    <row r="92" spans="1:9" ht="35.1" customHeight="1" x14ac:dyDescent="0.3">
      <c r="A92" s="134" t="s">
        <v>366</v>
      </c>
      <c r="B92" s="133">
        <v>2016</v>
      </c>
      <c r="C92" s="155">
        <v>14</v>
      </c>
      <c r="D92" s="132" t="s">
        <v>371</v>
      </c>
      <c r="E92" s="140">
        <v>0.68730000000000002</v>
      </c>
      <c r="F92" s="141">
        <v>9.0399999999999994E-2</v>
      </c>
      <c r="G92" s="140">
        <v>0.2223</v>
      </c>
      <c r="H92" s="139">
        <v>45</v>
      </c>
      <c r="I92" s="139">
        <v>0</v>
      </c>
    </row>
    <row r="93" spans="1:9" ht="17.100000000000001" customHeight="1" x14ac:dyDescent="0.3">
      <c r="A93" s="134" t="s">
        <v>366</v>
      </c>
      <c r="B93" s="133">
        <v>2016</v>
      </c>
      <c r="C93" s="155">
        <v>15</v>
      </c>
      <c r="D93" s="134" t="s">
        <v>97</v>
      </c>
      <c r="E93" s="140">
        <v>0.81479999999999997</v>
      </c>
      <c r="F93" s="141">
        <v>2.2700000000000001E-2</v>
      </c>
      <c r="G93" s="140">
        <v>0.16250000000000001</v>
      </c>
      <c r="H93" s="139">
        <v>44</v>
      </c>
      <c r="I93" s="139">
        <v>1</v>
      </c>
    </row>
    <row r="94" spans="1:9" ht="17.100000000000001" customHeight="1" x14ac:dyDescent="0.3">
      <c r="A94" s="134" t="s">
        <v>366</v>
      </c>
      <c r="B94" s="133">
        <v>2016</v>
      </c>
      <c r="C94" s="155">
        <v>16</v>
      </c>
      <c r="D94" s="134" t="s">
        <v>8</v>
      </c>
      <c r="E94" s="140">
        <v>0.86750000000000005</v>
      </c>
      <c r="F94" s="141">
        <v>0.1103</v>
      </c>
      <c r="G94" s="140">
        <v>2.2200000000000001E-2</v>
      </c>
      <c r="H94" s="139">
        <v>45</v>
      </c>
      <c r="I94" s="139">
        <v>0</v>
      </c>
    </row>
    <row r="95" spans="1:9" ht="17.100000000000001" customHeight="1" x14ac:dyDescent="0.3">
      <c r="A95" s="134" t="s">
        <v>366</v>
      </c>
      <c r="B95" s="133">
        <v>2016</v>
      </c>
      <c r="C95" s="155">
        <v>17</v>
      </c>
      <c r="D95" s="134" t="s">
        <v>372</v>
      </c>
      <c r="E95" s="140">
        <v>0.52890000000000004</v>
      </c>
      <c r="F95" s="141">
        <v>0.1772</v>
      </c>
      <c r="G95" s="140">
        <v>0.29389999999999999</v>
      </c>
      <c r="H95" s="139">
        <v>44</v>
      </c>
      <c r="I95" s="139">
        <v>1</v>
      </c>
    </row>
    <row r="96" spans="1:9" ht="17.100000000000001" customHeight="1" x14ac:dyDescent="0.3">
      <c r="A96" s="134" t="s">
        <v>366</v>
      </c>
      <c r="B96" s="133">
        <v>2016</v>
      </c>
      <c r="C96" s="155">
        <v>18</v>
      </c>
      <c r="D96" s="134" t="s">
        <v>10</v>
      </c>
      <c r="E96" s="140">
        <v>0.38159999999999999</v>
      </c>
      <c r="F96" s="141">
        <v>0.18340000000000001</v>
      </c>
      <c r="G96" s="140">
        <v>0.435</v>
      </c>
      <c r="H96" s="139">
        <v>45</v>
      </c>
      <c r="I96" s="139">
        <v>0</v>
      </c>
    </row>
    <row r="97" spans="1:9" ht="35.1" customHeight="1" x14ac:dyDescent="0.3">
      <c r="A97" s="134" t="s">
        <v>366</v>
      </c>
      <c r="B97" s="133">
        <v>2016</v>
      </c>
      <c r="C97" s="155">
        <v>19</v>
      </c>
      <c r="D97" s="132" t="s">
        <v>373</v>
      </c>
      <c r="E97" s="140">
        <v>0.74329999999999996</v>
      </c>
      <c r="F97" s="141">
        <v>0.1137</v>
      </c>
      <c r="G97" s="140">
        <v>0.1431</v>
      </c>
      <c r="H97" s="139">
        <v>43</v>
      </c>
      <c r="I97" s="139">
        <v>2</v>
      </c>
    </row>
    <row r="98" spans="1:9" ht="17.100000000000001" customHeight="1" x14ac:dyDescent="0.3">
      <c r="A98" s="134" t="s">
        <v>366</v>
      </c>
      <c r="B98" s="133">
        <v>2016</v>
      </c>
      <c r="C98" s="155">
        <v>20</v>
      </c>
      <c r="D98" s="134" t="s">
        <v>374</v>
      </c>
      <c r="E98" s="140">
        <v>0.71060000000000001</v>
      </c>
      <c r="F98" s="141">
        <v>0.13189999999999999</v>
      </c>
      <c r="G98" s="140">
        <v>0.1575</v>
      </c>
      <c r="H98" s="139">
        <v>45</v>
      </c>
      <c r="I98" s="139" t="s">
        <v>222</v>
      </c>
    </row>
    <row r="99" spans="1:9" ht="17.100000000000001" customHeight="1" x14ac:dyDescent="0.3">
      <c r="A99" s="134" t="s">
        <v>366</v>
      </c>
      <c r="B99" s="133">
        <v>2016</v>
      </c>
      <c r="C99" s="155">
        <v>21</v>
      </c>
      <c r="D99" s="134" t="s">
        <v>12</v>
      </c>
      <c r="E99" s="140">
        <v>0.63290000000000002</v>
      </c>
      <c r="F99" s="141">
        <v>0.13850000000000001</v>
      </c>
      <c r="G99" s="140">
        <v>0.2286</v>
      </c>
      <c r="H99" s="139">
        <v>44</v>
      </c>
      <c r="I99" s="139">
        <v>0</v>
      </c>
    </row>
    <row r="100" spans="1:9" ht="17.100000000000001" customHeight="1" x14ac:dyDescent="0.3">
      <c r="A100" s="134" t="s">
        <v>366</v>
      </c>
      <c r="B100" s="133">
        <v>2016</v>
      </c>
      <c r="C100" s="155">
        <v>22</v>
      </c>
      <c r="D100" s="134" t="s">
        <v>13</v>
      </c>
      <c r="E100" s="140">
        <v>0.43109999999999998</v>
      </c>
      <c r="F100" s="141">
        <v>0.248</v>
      </c>
      <c r="G100" s="140">
        <v>0.32090000000000002</v>
      </c>
      <c r="H100" s="139">
        <v>44</v>
      </c>
      <c r="I100" s="139">
        <v>1</v>
      </c>
    </row>
    <row r="101" spans="1:9" ht="17.100000000000001" customHeight="1" x14ac:dyDescent="0.3">
      <c r="A101" s="134" t="s">
        <v>366</v>
      </c>
      <c r="B101" s="133">
        <v>2016</v>
      </c>
      <c r="C101" s="155">
        <v>23</v>
      </c>
      <c r="D101" s="134" t="s">
        <v>14</v>
      </c>
      <c r="E101" s="140">
        <v>0.3286</v>
      </c>
      <c r="F101" s="141">
        <v>0.34870000000000001</v>
      </c>
      <c r="G101" s="140">
        <v>0.32269999999999999</v>
      </c>
      <c r="H101" s="139">
        <v>40</v>
      </c>
      <c r="I101" s="139">
        <v>5</v>
      </c>
    </row>
    <row r="102" spans="1:9" ht="17.100000000000001" customHeight="1" x14ac:dyDescent="0.3">
      <c r="A102" s="134" t="s">
        <v>366</v>
      </c>
      <c r="B102" s="133">
        <v>2016</v>
      </c>
      <c r="C102" s="155">
        <v>24</v>
      </c>
      <c r="D102" s="134" t="s">
        <v>375</v>
      </c>
      <c r="E102" s="140">
        <v>0.35639999999999999</v>
      </c>
      <c r="F102" s="141">
        <v>0.1426</v>
      </c>
      <c r="G102" s="140">
        <v>0.501</v>
      </c>
      <c r="H102" s="139">
        <v>42</v>
      </c>
      <c r="I102" s="139">
        <v>3</v>
      </c>
    </row>
    <row r="103" spans="1:9" ht="17.100000000000001" customHeight="1" x14ac:dyDescent="0.3">
      <c r="A103" s="134" t="s">
        <v>366</v>
      </c>
      <c r="B103" s="133">
        <v>2016</v>
      </c>
      <c r="C103" s="155">
        <v>25</v>
      </c>
      <c r="D103" s="134" t="s">
        <v>16</v>
      </c>
      <c r="E103" s="140">
        <v>0.48159999999999997</v>
      </c>
      <c r="F103" s="141">
        <v>0.17760000000000001</v>
      </c>
      <c r="G103" s="140">
        <v>0.34079999999999999</v>
      </c>
      <c r="H103" s="139">
        <v>41</v>
      </c>
      <c r="I103" s="139">
        <v>2</v>
      </c>
    </row>
    <row r="104" spans="1:9" ht="17.100000000000001" customHeight="1" x14ac:dyDescent="0.3">
      <c r="A104" s="134" t="s">
        <v>366</v>
      </c>
      <c r="B104" s="133">
        <v>2016</v>
      </c>
      <c r="C104" s="155">
        <v>26</v>
      </c>
      <c r="D104" s="134" t="s">
        <v>98</v>
      </c>
      <c r="E104" s="140">
        <v>0.77380000000000004</v>
      </c>
      <c r="F104" s="141">
        <v>6.8599999999999994E-2</v>
      </c>
      <c r="G104" s="140">
        <v>0.15759999999999999</v>
      </c>
      <c r="H104" s="139">
        <v>44</v>
      </c>
      <c r="I104" s="139">
        <v>0</v>
      </c>
    </row>
    <row r="105" spans="1:9" ht="17.100000000000001" customHeight="1" x14ac:dyDescent="0.3">
      <c r="A105" s="134" t="s">
        <v>366</v>
      </c>
      <c r="B105" s="133">
        <v>2016</v>
      </c>
      <c r="C105" s="155">
        <v>27</v>
      </c>
      <c r="D105" s="134" t="s">
        <v>17</v>
      </c>
      <c r="E105" s="140">
        <v>0.55559999999999998</v>
      </c>
      <c r="F105" s="141">
        <v>0.2445</v>
      </c>
      <c r="G105" s="140">
        <v>0.19989999999999999</v>
      </c>
      <c r="H105" s="139">
        <v>45</v>
      </c>
      <c r="I105" s="139">
        <v>0</v>
      </c>
    </row>
    <row r="106" spans="1:9" ht="17.100000000000001" customHeight="1" x14ac:dyDescent="0.3">
      <c r="A106" s="134" t="s">
        <v>376</v>
      </c>
      <c r="B106" s="133">
        <v>2016</v>
      </c>
      <c r="C106" s="155">
        <v>28</v>
      </c>
      <c r="D106" s="134" t="s">
        <v>18</v>
      </c>
      <c r="E106" s="140">
        <v>0.82369999999999999</v>
      </c>
      <c r="F106" s="141">
        <v>0.1114</v>
      </c>
      <c r="G106" s="140">
        <v>6.4799999999999996E-2</v>
      </c>
      <c r="H106" s="139">
        <v>45</v>
      </c>
      <c r="I106" s="139" t="s">
        <v>222</v>
      </c>
    </row>
    <row r="107" spans="1:9" ht="35.1" customHeight="1" x14ac:dyDescent="0.3">
      <c r="A107" s="134" t="s">
        <v>366</v>
      </c>
      <c r="B107" s="133">
        <v>2016</v>
      </c>
      <c r="C107" s="155">
        <v>29</v>
      </c>
      <c r="D107" s="132" t="s">
        <v>377</v>
      </c>
      <c r="E107" s="140">
        <v>0.71350000000000002</v>
      </c>
      <c r="F107" s="141">
        <v>0.1313</v>
      </c>
      <c r="G107" s="140">
        <v>0.1552</v>
      </c>
      <c r="H107" s="139">
        <v>45</v>
      </c>
      <c r="I107" s="139">
        <v>0</v>
      </c>
    </row>
    <row r="108" spans="1:9" ht="17.100000000000001" customHeight="1" x14ac:dyDescent="0.3">
      <c r="A108" s="134" t="s">
        <v>366</v>
      </c>
      <c r="B108" s="133">
        <v>2016</v>
      </c>
      <c r="C108" s="155">
        <v>30</v>
      </c>
      <c r="D108" s="134" t="s">
        <v>20</v>
      </c>
      <c r="E108" s="140">
        <v>0.40770000000000001</v>
      </c>
      <c r="F108" s="141">
        <v>0.1086</v>
      </c>
      <c r="G108" s="140">
        <v>0.48370000000000002</v>
      </c>
      <c r="H108" s="139">
        <v>45</v>
      </c>
      <c r="I108" s="139">
        <v>0</v>
      </c>
    </row>
    <row r="109" spans="1:9" ht="17.100000000000001" customHeight="1" x14ac:dyDescent="0.3">
      <c r="A109" s="134" t="s">
        <v>366</v>
      </c>
      <c r="B109" s="133">
        <v>2016</v>
      </c>
      <c r="C109" s="155">
        <v>31</v>
      </c>
      <c r="D109" s="134" t="s">
        <v>21</v>
      </c>
      <c r="E109" s="140">
        <v>0.42709999999999998</v>
      </c>
      <c r="F109" s="141">
        <v>0.1794</v>
      </c>
      <c r="G109" s="140">
        <v>0.39350000000000002</v>
      </c>
      <c r="H109" s="139">
        <v>45</v>
      </c>
      <c r="I109" s="139">
        <v>0</v>
      </c>
    </row>
    <row r="110" spans="1:9" ht="17.100000000000001" customHeight="1" x14ac:dyDescent="0.3">
      <c r="A110" s="134" t="s">
        <v>366</v>
      </c>
      <c r="B110" s="133">
        <v>2016</v>
      </c>
      <c r="C110" s="155">
        <v>32</v>
      </c>
      <c r="D110" s="134" t="s">
        <v>22</v>
      </c>
      <c r="E110" s="140">
        <v>0.30370000000000003</v>
      </c>
      <c r="F110" s="141">
        <v>0.25679999999999997</v>
      </c>
      <c r="G110" s="140">
        <v>0.4395</v>
      </c>
      <c r="H110" s="139">
        <v>43</v>
      </c>
      <c r="I110" s="139">
        <v>2</v>
      </c>
    </row>
    <row r="111" spans="1:9" ht="17.100000000000001" customHeight="1" x14ac:dyDescent="0.3">
      <c r="A111" s="134" t="s">
        <v>366</v>
      </c>
      <c r="B111" s="133">
        <v>2016</v>
      </c>
      <c r="C111" s="155">
        <v>33</v>
      </c>
      <c r="D111" s="134" t="s">
        <v>23</v>
      </c>
      <c r="E111" s="140">
        <v>0.26550000000000001</v>
      </c>
      <c r="F111" s="141">
        <v>0.23139999999999999</v>
      </c>
      <c r="G111" s="140">
        <v>0.50319999999999998</v>
      </c>
      <c r="H111" s="139">
        <v>39</v>
      </c>
      <c r="I111" s="139">
        <v>6</v>
      </c>
    </row>
    <row r="112" spans="1:9" ht="35.1" customHeight="1" x14ac:dyDescent="0.3">
      <c r="A112" s="134" t="s">
        <v>366</v>
      </c>
      <c r="B112" s="133">
        <v>2016</v>
      </c>
      <c r="C112" s="155">
        <v>34</v>
      </c>
      <c r="D112" s="132" t="s">
        <v>378</v>
      </c>
      <c r="E112" s="140">
        <v>0.63160000000000005</v>
      </c>
      <c r="F112" s="141">
        <v>0.25259999999999999</v>
      </c>
      <c r="G112" s="140">
        <v>0.1159</v>
      </c>
      <c r="H112" s="139">
        <v>43</v>
      </c>
      <c r="I112" s="139">
        <v>1</v>
      </c>
    </row>
    <row r="113" spans="1:9" ht="17.100000000000001" customHeight="1" x14ac:dyDescent="0.3">
      <c r="A113" s="134" t="s">
        <v>366</v>
      </c>
      <c r="B113" s="133">
        <v>2016</v>
      </c>
      <c r="C113" s="155">
        <v>35</v>
      </c>
      <c r="D113" s="134" t="s">
        <v>99</v>
      </c>
      <c r="E113" s="140">
        <v>0.82220000000000004</v>
      </c>
      <c r="F113" s="141">
        <v>0.111</v>
      </c>
      <c r="G113" s="140">
        <v>6.6799999999999998E-2</v>
      </c>
      <c r="H113" s="139">
        <v>44</v>
      </c>
      <c r="I113" s="139">
        <v>1</v>
      </c>
    </row>
    <row r="114" spans="1:9" ht="17.100000000000001" customHeight="1" x14ac:dyDescent="0.3">
      <c r="A114" s="134" t="s">
        <v>366</v>
      </c>
      <c r="B114" s="133">
        <v>2016</v>
      </c>
      <c r="C114" s="155">
        <v>36</v>
      </c>
      <c r="D114" s="134" t="s">
        <v>24</v>
      </c>
      <c r="E114" s="140">
        <v>0.7389</v>
      </c>
      <c r="F114" s="141">
        <v>6.54E-2</v>
      </c>
      <c r="G114" s="140">
        <v>0.19570000000000001</v>
      </c>
      <c r="H114" s="139">
        <v>45</v>
      </c>
      <c r="I114" s="139">
        <v>0</v>
      </c>
    </row>
    <row r="115" spans="1:9" ht="35.1" customHeight="1" x14ac:dyDescent="0.3">
      <c r="A115" s="134" t="s">
        <v>366</v>
      </c>
      <c r="B115" s="133">
        <v>2016</v>
      </c>
      <c r="C115" s="155">
        <v>37</v>
      </c>
      <c r="D115" s="132" t="s">
        <v>379</v>
      </c>
      <c r="E115" s="140">
        <v>0.48980000000000001</v>
      </c>
      <c r="F115" s="141">
        <v>0.1615</v>
      </c>
      <c r="G115" s="140">
        <v>0.34870000000000001</v>
      </c>
      <c r="H115" s="139">
        <v>43</v>
      </c>
      <c r="I115" s="139">
        <v>1</v>
      </c>
    </row>
    <row r="116" spans="1:9" ht="53.1" customHeight="1" x14ac:dyDescent="0.3">
      <c r="A116" s="134" t="s">
        <v>366</v>
      </c>
      <c r="B116" s="133">
        <v>2016</v>
      </c>
      <c r="C116" s="155">
        <v>38</v>
      </c>
      <c r="D116" s="132" t="s">
        <v>380</v>
      </c>
      <c r="E116" s="140">
        <v>0.74909999999999999</v>
      </c>
      <c r="F116" s="141">
        <v>0.12230000000000001</v>
      </c>
      <c r="G116" s="140">
        <v>0.12859999999999999</v>
      </c>
      <c r="H116" s="139">
        <v>40</v>
      </c>
      <c r="I116" s="139">
        <v>5</v>
      </c>
    </row>
    <row r="117" spans="1:9" ht="17.100000000000001" customHeight="1" x14ac:dyDescent="0.3">
      <c r="A117" s="134" t="s">
        <v>366</v>
      </c>
      <c r="B117" s="133">
        <v>2016</v>
      </c>
      <c r="C117" s="155">
        <v>39</v>
      </c>
      <c r="D117" s="134" t="s">
        <v>26</v>
      </c>
      <c r="E117" s="140">
        <v>0.73450000000000004</v>
      </c>
      <c r="F117" s="141">
        <v>0.153</v>
      </c>
      <c r="G117" s="140">
        <v>0.11260000000000001</v>
      </c>
      <c r="H117" s="139">
        <v>45</v>
      </c>
      <c r="I117" s="139">
        <v>0</v>
      </c>
    </row>
    <row r="118" spans="1:9" ht="17.100000000000001" customHeight="1" x14ac:dyDescent="0.3">
      <c r="A118" s="134" t="s">
        <v>366</v>
      </c>
      <c r="B118" s="133">
        <v>2016</v>
      </c>
      <c r="C118" s="155">
        <v>40</v>
      </c>
      <c r="D118" s="134" t="s">
        <v>381</v>
      </c>
      <c r="E118" s="140">
        <v>0.44929999999999998</v>
      </c>
      <c r="F118" s="141">
        <v>0.2223</v>
      </c>
      <c r="G118" s="140">
        <v>0.32850000000000001</v>
      </c>
      <c r="H118" s="139">
        <v>45</v>
      </c>
      <c r="I118" s="139" t="s">
        <v>222</v>
      </c>
    </row>
    <row r="119" spans="1:9" ht="17.100000000000001" customHeight="1" x14ac:dyDescent="0.3">
      <c r="A119" s="134" t="s">
        <v>366</v>
      </c>
      <c r="B119" s="133">
        <v>2016</v>
      </c>
      <c r="C119" s="155">
        <v>41</v>
      </c>
      <c r="D119" s="134" t="s">
        <v>382</v>
      </c>
      <c r="E119" s="140">
        <v>0.4</v>
      </c>
      <c r="F119" s="141">
        <v>0.16400000000000001</v>
      </c>
      <c r="G119" s="140">
        <v>0.436</v>
      </c>
      <c r="H119" s="139">
        <v>43</v>
      </c>
      <c r="I119" s="139">
        <v>2</v>
      </c>
    </row>
    <row r="120" spans="1:9" ht="17.100000000000001" customHeight="1" x14ac:dyDescent="0.3">
      <c r="A120" s="134" t="s">
        <v>366</v>
      </c>
      <c r="B120" s="133">
        <v>2016</v>
      </c>
      <c r="C120" s="155">
        <v>42</v>
      </c>
      <c r="D120" s="134" t="s">
        <v>100</v>
      </c>
      <c r="E120" s="140">
        <v>0.77180000000000004</v>
      </c>
      <c r="F120" s="141">
        <v>9.2200000000000004E-2</v>
      </c>
      <c r="G120" s="140">
        <v>0.1361</v>
      </c>
      <c r="H120" s="139">
        <v>44</v>
      </c>
      <c r="I120" s="139">
        <v>1</v>
      </c>
    </row>
    <row r="121" spans="1:9" ht="17.100000000000001" customHeight="1" x14ac:dyDescent="0.3">
      <c r="A121" s="134" t="s">
        <v>366</v>
      </c>
      <c r="B121" s="133">
        <v>2016</v>
      </c>
      <c r="C121" s="155">
        <v>43</v>
      </c>
      <c r="D121" s="134" t="s">
        <v>29</v>
      </c>
      <c r="E121" s="140">
        <v>0.6845</v>
      </c>
      <c r="F121" s="141">
        <v>0.1149</v>
      </c>
      <c r="G121" s="140">
        <v>0.2006</v>
      </c>
      <c r="H121" s="139">
        <v>44</v>
      </c>
      <c r="I121" s="139">
        <v>1</v>
      </c>
    </row>
    <row r="122" spans="1:9" ht="17.100000000000001" customHeight="1" x14ac:dyDescent="0.3">
      <c r="A122" s="134" t="s">
        <v>366</v>
      </c>
      <c r="B122" s="133">
        <v>2016</v>
      </c>
      <c r="C122" s="155">
        <v>44</v>
      </c>
      <c r="D122" s="134" t="s">
        <v>30</v>
      </c>
      <c r="E122" s="140">
        <v>0.62209999999999999</v>
      </c>
      <c r="F122" s="141">
        <v>0.17680000000000001</v>
      </c>
      <c r="G122" s="140">
        <v>0.20100000000000001</v>
      </c>
      <c r="H122" s="139">
        <v>45</v>
      </c>
      <c r="I122" s="139">
        <v>0</v>
      </c>
    </row>
    <row r="123" spans="1:9" ht="17.100000000000001" customHeight="1" x14ac:dyDescent="0.3">
      <c r="A123" s="134" t="s">
        <v>366</v>
      </c>
      <c r="B123" s="133">
        <v>2016</v>
      </c>
      <c r="C123" s="155">
        <v>45</v>
      </c>
      <c r="D123" s="134" t="s">
        <v>31</v>
      </c>
      <c r="E123" s="140">
        <v>0.74619999999999997</v>
      </c>
      <c r="F123" s="141">
        <v>0.16289999999999999</v>
      </c>
      <c r="G123" s="140">
        <v>9.0800000000000006E-2</v>
      </c>
      <c r="H123" s="139">
        <v>43</v>
      </c>
      <c r="I123" s="139">
        <v>2</v>
      </c>
    </row>
    <row r="124" spans="1:9" ht="17.100000000000001" customHeight="1" x14ac:dyDescent="0.3">
      <c r="A124" s="134" t="s">
        <v>366</v>
      </c>
      <c r="B124" s="133">
        <v>2016</v>
      </c>
      <c r="C124" s="155">
        <v>46</v>
      </c>
      <c r="D124" s="134" t="s">
        <v>32</v>
      </c>
      <c r="E124" s="140">
        <v>0.54549999999999998</v>
      </c>
      <c r="F124" s="141">
        <v>0.20619999999999999</v>
      </c>
      <c r="G124" s="140">
        <v>0.24840000000000001</v>
      </c>
      <c r="H124" s="139">
        <v>44</v>
      </c>
      <c r="I124" s="139">
        <v>0</v>
      </c>
    </row>
    <row r="125" spans="1:9" ht="17.100000000000001" customHeight="1" x14ac:dyDescent="0.3">
      <c r="A125" s="134" t="s">
        <v>366</v>
      </c>
      <c r="B125" s="133">
        <v>2016</v>
      </c>
      <c r="C125" s="155">
        <v>47</v>
      </c>
      <c r="D125" s="134" t="s">
        <v>33</v>
      </c>
      <c r="E125" s="140">
        <v>0.64829999999999999</v>
      </c>
      <c r="F125" s="141">
        <v>0.1323</v>
      </c>
      <c r="G125" s="140">
        <v>0.2195</v>
      </c>
      <c r="H125" s="139">
        <v>45</v>
      </c>
      <c r="I125" s="139">
        <v>0</v>
      </c>
    </row>
    <row r="126" spans="1:9" ht="17.100000000000001" customHeight="1" x14ac:dyDescent="0.3">
      <c r="A126" s="134" t="s">
        <v>366</v>
      </c>
      <c r="B126" s="133">
        <v>2016</v>
      </c>
      <c r="C126" s="155">
        <v>48</v>
      </c>
      <c r="D126" s="134" t="s">
        <v>34</v>
      </c>
      <c r="E126" s="140">
        <v>0.73360000000000003</v>
      </c>
      <c r="F126" s="141">
        <v>0.1555</v>
      </c>
      <c r="G126" s="140">
        <v>0.1109</v>
      </c>
      <c r="H126" s="139">
        <v>45</v>
      </c>
      <c r="I126" s="139" t="s">
        <v>222</v>
      </c>
    </row>
    <row r="127" spans="1:9" ht="17.100000000000001" customHeight="1" x14ac:dyDescent="0.3">
      <c r="A127" s="134" t="s">
        <v>366</v>
      </c>
      <c r="B127" s="133">
        <v>2016</v>
      </c>
      <c r="C127" s="155">
        <v>49</v>
      </c>
      <c r="D127" s="134" t="s">
        <v>91</v>
      </c>
      <c r="E127" s="140">
        <v>0.80289999999999995</v>
      </c>
      <c r="F127" s="141">
        <v>0.13339999999999999</v>
      </c>
      <c r="G127" s="140">
        <v>6.3700000000000007E-2</v>
      </c>
      <c r="H127" s="139">
        <v>45</v>
      </c>
      <c r="I127" s="139" t="s">
        <v>222</v>
      </c>
    </row>
    <row r="128" spans="1:9" ht="17.100000000000001" customHeight="1" x14ac:dyDescent="0.3">
      <c r="A128" s="134" t="s">
        <v>366</v>
      </c>
      <c r="B128" s="133">
        <v>2016</v>
      </c>
      <c r="C128" s="155">
        <v>50</v>
      </c>
      <c r="D128" s="134" t="s">
        <v>35</v>
      </c>
      <c r="E128" s="140">
        <v>0.84699999999999998</v>
      </c>
      <c r="F128" s="141">
        <v>6.54E-2</v>
      </c>
      <c r="G128" s="140">
        <v>8.7599999999999997E-2</v>
      </c>
      <c r="H128" s="139">
        <v>45</v>
      </c>
      <c r="I128" s="139" t="s">
        <v>222</v>
      </c>
    </row>
    <row r="129" spans="1:9" ht="17.100000000000001" customHeight="1" x14ac:dyDescent="0.3">
      <c r="A129" s="134" t="s">
        <v>366</v>
      </c>
      <c r="B129" s="133">
        <v>2016</v>
      </c>
      <c r="C129" s="155">
        <v>51</v>
      </c>
      <c r="D129" s="134" t="s">
        <v>36</v>
      </c>
      <c r="E129" s="140">
        <v>0.66820000000000002</v>
      </c>
      <c r="F129" s="141">
        <v>0.15440000000000001</v>
      </c>
      <c r="G129" s="140">
        <v>0.1774</v>
      </c>
      <c r="H129" s="139">
        <v>45</v>
      </c>
      <c r="I129" s="139" t="s">
        <v>222</v>
      </c>
    </row>
    <row r="130" spans="1:9" ht="17.100000000000001" customHeight="1" x14ac:dyDescent="0.3">
      <c r="A130" s="134" t="s">
        <v>376</v>
      </c>
      <c r="B130" s="133">
        <v>2016</v>
      </c>
      <c r="C130" s="155">
        <v>52</v>
      </c>
      <c r="D130" s="134" t="s">
        <v>37</v>
      </c>
      <c r="E130" s="140">
        <v>0.66300000000000003</v>
      </c>
      <c r="F130" s="141">
        <v>0.153</v>
      </c>
      <c r="G130" s="140">
        <v>0.184</v>
      </c>
      <c r="H130" s="139">
        <v>44</v>
      </c>
      <c r="I130" s="139" t="s">
        <v>222</v>
      </c>
    </row>
    <row r="131" spans="1:9" ht="35.1" customHeight="1" x14ac:dyDescent="0.3">
      <c r="A131" s="134" t="s">
        <v>366</v>
      </c>
      <c r="B131" s="133">
        <v>2016</v>
      </c>
      <c r="C131" s="155">
        <v>53</v>
      </c>
      <c r="D131" s="132" t="s">
        <v>383</v>
      </c>
      <c r="E131" s="140">
        <v>0.2465</v>
      </c>
      <c r="F131" s="141">
        <v>0.20810000000000001</v>
      </c>
      <c r="G131" s="140">
        <v>0.5454</v>
      </c>
      <c r="H131" s="139">
        <v>45</v>
      </c>
      <c r="I131" s="139">
        <v>0</v>
      </c>
    </row>
    <row r="132" spans="1:9" ht="17.100000000000001" customHeight="1" x14ac:dyDescent="0.3">
      <c r="A132" s="134" t="s">
        <v>366</v>
      </c>
      <c r="B132" s="133">
        <v>2016</v>
      </c>
      <c r="C132" s="155">
        <v>54</v>
      </c>
      <c r="D132" s="134" t="s">
        <v>39</v>
      </c>
      <c r="E132" s="140">
        <v>0.38740000000000002</v>
      </c>
      <c r="F132" s="141">
        <v>0.254</v>
      </c>
      <c r="G132" s="140">
        <v>0.35859999999999997</v>
      </c>
      <c r="H132" s="139">
        <v>44</v>
      </c>
      <c r="I132" s="139">
        <v>1</v>
      </c>
    </row>
    <row r="133" spans="1:9" ht="17.100000000000001" customHeight="1" x14ac:dyDescent="0.3">
      <c r="A133" s="134" t="s">
        <v>366</v>
      </c>
      <c r="B133" s="133">
        <v>2016</v>
      </c>
      <c r="C133" s="155">
        <v>55</v>
      </c>
      <c r="D133" s="134" t="s">
        <v>40</v>
      </c>
      <c r="E133" s="140">
        <v>0.52170000000000005</v>
      </c>
      <c r="F133" s="141">
        <v>0.29830000000000001</v>
      </c>
      <c r="G133" s="140">
        <v>0.18010000000000001</v>
      </c>
      <c r="H133" s="139">
        <v>44</v>
      </c>
      <c r="I133" s="139">
        <v>0</v>
      </c>
    </row>
    <row r="134" spans="1:9" ht="17.100000000000001" customHeight="1" x14ac:dyDescent="0.3">
      <c r="A134" s="134" t="s">
        <v>366</v>
      </c>
      <c r="B134" s="133">
        <v>2016</v>
      </c>
      <c r="C134" s="155">
        <v>56</v>
      </c>
      <c r="D134" s="134" t="s">
        <v>384</v>
      </c>
      <c r="E134" s="140">
        <v>0.43480000000000002</v>
      </c>
      <c r="F134" s="141">
        <v>0.16289999999999999</v>
      </c>
      <c r="G134" s="140">
        <v>0.40229999999999999</v>
      </c>
      <c r="H134" s="139">
        <v>44</v>
      </c>
      <c r="I134" s="139">
        <v>0</v>
      </c>
    </row>
    <row r="135" spans="1:9" ht="35.1" customHeight="1" x14ac:dyDescent="0.3">
      <c r="A135" s="134" t="s">
        <v>366</v>
      </c>
      <c r="B135" s="133">
        <v>2016</v>
      </c>
      <c r="C135" s="155">
        <v>57</v>
      </c>
      <c r="D135" s="132" t="s">
        <v>385</v>
      </c>
      <c r="E135" s="140">
        <v>0.36080000000000001</v>
      </c>
      <c r="F135" s="141">
        <v>0.22670000000000001</v>
      </c>
      <c r="G135" s="140">
        <v>0.41249999999999998</v>
      </c>
      <c r="H135" s="139">
        <v>41</v>
      </c>
      <c r="I135" s="139">
        <v>4</v>
      </c>
    </row>
    <row r="136" spans="1:9" ht="35.1" customHeight="1" x14ac:dyDescent="0.3">
      <c r="A136" s="134" t="s">
        <v>366</v>
      </c>
      <c r="B136" s="133">
        <v>2016</v>
      </c>
      <c r="C136" s="155">
        <v>58</v>
      </c>
      <c r="D136" s="132" t="s">
        <v>386</v>
      </c>
      <c r="E136" s="140">
        <v>0.41549999999999998</v>
      </c>
      <c r="F136" s="141">
        <v>0.1595</v>
      </c>
      <c r="G136" s="140">
        <v>0.42499999999999999</v>
      </c>
      <c r="H136" s="139">
        <v>44</v>
      </c>
      <c r="I136" s="139">
        <v>1</v>
      </c>
    </row>
    <row r="137" spans="1:9" ht="17.100000000000001" customHeight="1" x14ac:dyDescent="0.3">
      <c r="A137" s="134" t="s">
        <v>366</v>
      </c>
      <c r="B137" s="133">
        <v>2016</v>
      </c>
      <c r="C137" s="155">
        <v>59</v>
      </c>
      <c r="D137" s="134" t="s">
        <v>43</v>
      </c>
      <c r="E137" s="140">
        <v>0.45029999999999998</v>
      </c>
      <c r="F137" s="141">
        <v>0.30940000000000001</v>
      </c>
      <c r="G137" s="140">
        <v>0.2404</v>
      </c>
      <c r="H137" s="139">
        <v>45</v>
      </c>
      <c r="I137" s="139">
        <v>0</v>
      </c>
    </row>
    <row r="138" spans="1:9" ht="35.1" customHeight="1" x14ac:dyDescent="0.3">
      <c r="A138" s="134" t="s">
        <v>376</v>
      </c>
      <c r="B138" s="133">
        <v>2016</v>
      </c>
      <c r="C138" s="155">
        <v>60</v>
      </c>
      <c r="D138" s="132" t="s">
        <v>387</v>
      </c>
      <c r="E138" s="140">
        <v>0.39779999999999999</v>
      </c>
      <c r="F138" s="141">
        <v>0.25790000000000002</v>
      </c>
      <c r="G138" s="140">
        <v>0.34429999999999999</v>
      </c>
      <c r="H138" s="139">
        <v>43</v>
      </c>
      <c r="I138" s="139">
        <v>2</v>
      </c>
    </row>
    <row r="139" spans="1:9" ht="17.100000000000001" customHeight="1" x14ac:dyDescent="0.3">
      <c r="A139" s="134" t="s">
        <v>366</v>
      </c>
      <c r="B139" s="133">
        <v>2016</v>
      </c>
      <c r="C139" s="155">
        <v>61</v>
      </c>
      <c r="D139" s="134" t="s">
        <v>101</v>
      </c>
      <c r="E139" s="140">
        <v>0.33300000000000002</v>
      </c>
      <c r="F139" s="141">
        <v>0.27460000000000001</v>
      </c>
      <c r="G139" s="140">
        <v>0.39240000000000003</v>
      </c>
      <c r="H139" s="139">
        <v>45</v>
      </c>
      <c r="I139" s="139">
        <v>0</v>
      </c>
    </row>
    <row r="140" spans="1:9" ht="17.100000000000001" customHeight="1" x14ac:dyDescent="0.3">
      <c r="A140" s="134" t="s">
        <v>366</v>
      </c>
      <c r="B140" s="133">
        <v>2016</v>
      </c>
      <c r="C140" s="155">
        <v>62</v>
      </c>
      <c r="D140" s="134" t="s">
        <v>45</v>
      </c>
      <c r="E140" s="140">
        <v>0.52839999999999998</v>
      </c>
      <c r="F140" s="141">
        <v>0.19950000000000001</v>
      </c>
      <c r="G140" s="140">
        <v>0.27210000000000001</v>
      </c>
      <c r="H140" s="139">
        <v>44</v>
      </c>
      <c r="I140" s="139">
        <v>1</v>
      </c>
    </row>
    <row r="141" spans="1:9" ht="35.1" customHeight="1" x14ac:dyDescent="0.3">
      <c r="A141" s="132" t="s">
        <v>388</v>
      </c>
      <c r="B141" s="133">
        <v>2016</v>
      </c>
      <c r="C141" s="155">
        <v>63</v>
      </c>
      <c r="D141" s="134" t="s">
        <v>389</v>
      </c>
      <c r="E141" s="140">
        <v>0.44550000000000001</v>
      </c>
      <c r="F141" s="141">
        <v>0.11119999999999999</v>
      </c>
      <c r="G141" s="140">
        <v>0.44330000000000003</v>
      </c>
      <c r="H141" s="139">
        <v>45</v>
      </c>
      <c r="I141" s="139" t="s">
        <v>222</v>
      </c>
    </row>
    <row r="142" spans="1:9" ht="35.1" customHeight="1" x14ac:dyDescent="0.3">
      <c r="A142" s="132" t="s">
        <v>388</v>
      </c>
      <c r="B142" s="133">
        <v>2016</v>
      </c>
      <c r="C142" s="155">
        <v>64</v>
      </c>
      <c r="D142" s="132" t="s">
        <v>390</v>
      </c>
      <c r="E142" s="140">
        <v>0.4299</v>
      </c>
      <c r="F142" s="141">
        <v>0.12970000000000001</v>
      </c>
      <c r="G142" s="140">
        <v>0.44040000000000001</v>
      </c>
      <c r="H142" s="139">
        <v>45</v>
      </c>
      <c r="I142" s="139" t="s">
        <v>222</v>
      </c>
    </row>
    <row r="143" spans="1:9" ht="35.1" customHeight="1" x14ac:dyDescent="0.3">
      <c r="A143" s="132" t="s">
        <v>388</v>
      </c>
      <c r="B143" s="133">
        <v>2016</v>
      </c>
      <c r="C143" s="155">
        <v>65</v>
      </c>
      <c r="D143" s="134" t="s">
        <v>391</v>
      </c>
      <c r="E143" s="140">
        <v>0.40889999999999999</v>
      </c>
      <c r="F143" s="141">
        <v>0.31580000000000003</v>
      </c>
      <c r="G143" s="140">
        <v>0.27529999999999999</v>
      </c>
      <c r="H143" s="139">
        <v>44</v>
      </c>
      <c r="I143" s="139" t="s">
        <v>222</v>
      </c>
    </row>
    <row r="144" spans="1:9" ht="35.1" customHeight="1" x14ac:dyDescent="0.3">
      <c r="A144" s="132" t="s">
        <v>388</v>
      </c>
      <c r="B144" s="133">
        <v>2016</v>
      </c>
      <c r="C144" s="155">
        <v>66</v>
      </c>
      <c r="D144" s="134" t="s">
        <v>49</v>
      </c>
      <c r="E144" s="140">
        <v>0.37230000000000002</v>
      </c>
      <c r="F144" s="141">
        <v>0.1772</v>
      </c>
      <c r="G144" s="140">
        <v>0.45050000000000001</v>
      </c>
      <c r="H144" s="139">
        <v>44</v>
      </c>
      <c r="I144" s="139" t="s">
        <v>222</v>
      </c>
    </row>
    <row r="145" spans="1:9" ht="35.1" customHeight="1" x14ac:dyDescent="0.3">
      <c r="A145" s="132" t="s">
        <v>388</v>
      </c>
      <c r="B145" s="133">
        <v>2016</v>
      </c>
      <c r="C145" s="155">
        <v>67</v>
      </c>
      <c r="D145" s="134" t="s">
        <v>50</v>
      </c>
      <c r="E145" s="140">
        <v>0.24260000000000001</v>
      </c>
      <c r="F145" s="141">
        <v>0.40489999999999998</v>
      </c>
      <c r="G145" s="140">
        <v>0.35249999999999998</v>
      </c>
      <c r="H145" s="139">
        <v>45</v>
      </c>
      <c r="I145" s="139" t="s">
        <v>222</v>
      </c>
    </row>
    <row r="146" spans="1:9" ht="35.1" customHeight="1" x14ac:dyDescent="0.3">
      <c r="A146" s="132" t="s">
        <v>388</v>
      </c>
      <c r="B146" s="133">
        <v>2016</v>
      </c>
      <c r="C146" s="155">
        <v>68</v>
      </c>
      <c r="D146" s="134" t="s">
        <v>51</v>
      </c>
      <c r="E146" s="140">
        <v>0.4027</v>
      </c>
      <c r="F146" s="141">
        <v>0.2238</v>
      </c>
      <c r="G146" s="140">
        <v>0.37359999999999999</v>
      </c>
      <c r="H146" s="139">
        <v>45</v>
      </c>
      <c r="I146" s="139" t="s">
        <v>222</v>
      </c>
    </row>
    <row r="147" spans="1:9" ht="35.1" customHeight="1" x14ac:dyDescent="0.3">
      <c r="A147" s="132" t="s">
        <v>388</v>
      </c>
      <c r="B147" s="133">
        <v>2016</v>
      </c>
      <c r="C147" s="155">
        <v>69</v>
      </c>
      <c r="D147" s="134" t="s">
        <v>392</v>
      </c>
      <c r="E147" s="140">
        <v>0.52580000000000005</v>
      </c>
      <c r="F147" s="141">
        <v>0.16370000000000001</v>
      </c>
      <c r="G147" s="140">
        <v>0.31059999999999999</v>
      </c>
      <c r="H147" s="139">
        <v>44</v>
      </c>
      <c r="I147" s="139" t="s">
        <v>222</v>
      </c>
    </row>
    <row r="148" spans="1:9" ht="35.1" customHeight="1" x14ac:dyDescent="0.3">
      <c r="A148" s="132" t="s">
        <v>388</v>
      </c>
      <c r="B148" s="133">
        <v>2016</v>
      </c>
      <c r="C148" s="155">
        <v>70</v>
      </c>
      <c r="D148" s="134" t="s">
        <v>53</v>
      </c>
      <c r="E148" s="140">
        <v>0.64800000000000002</v>
      </c>
      <c r="F148" s="141">
        <v>0.15409999999999999</v>
      </c>
      <c r="G148" s="140">
        <v>0.19789999999999999</v>
      </c>
      <c r="H148" s="139">
        <v>45</v>
      </c>
      <c r="I148" s="139" t="s">
        <v>222</v>
      </c>
    </row>
    <row r="149" spans="1:9" ht="35.1" customHeight="1" x14ac:dyDescent="0.3">
      <c r="A149" s="132" t="s">
        <v>388</v>
      </c>
      <c r="B149" s="133">
        <v>2016</v>
      </c>
      <c r="C149" s="155">
        <v>71</v>
      </c>
      <c r="D149" s="134" t="s">
        <v>393</v>
      </c>
      <c r="E149" s="140">
        <v>0.47139999999999999</v>
      </c>
      <c r="F149" s="141">
        <v>0.1555</v>
      </c>
      <c r="G149" s="140">
        <v>0.373</v>
      </c>
      <c r="H149" s="139">
        <v>45</v>
      </c>
      <c r="I149" s="139" t="s">
        <v>222</v>
      </c>
    </row>
    <row r="150" spans="1:9" ht="35.1" customHeight="1" x14ac:dyDescent="0.3">
      <c r="A150" s="132" t="s">
        <v>388</v>
      </c>
      <c r="B150" s="133">
        <v>2016</v>
      </c>
      <c r="C150" s="155">
        <v>79</v>
      </c>
      <c r="D150" s="134" t="s">
        <v>55</v>
      </c>
      <c r="E150" s="140">
        <v>0.77259999999999995</v>
      </c>
      <c r="F150" s="141">
        <v>0.1991</v>
      </c>
      <c r="G150" s="140">
        <v>2.8199999999999999E-2</v>
      </c>
      <c r="H150" s="139">
        <v>40</v>
      </c>
      <c r="I150" s="139">
        <v>0</v>
      </c>
    </row>
    <row r="151" spans="1:9" ht="35.1" customHeight="1" x14ac:dyDescent="0.3">
      <c r="A151" s="132" t="s">
        <v>388</v>
      </c>
      <c r="B151" s="133">
        <v>2016</v>
      </c>
      <c r="C151" s="155">
        <v>80</v>
      </c>
      <c r="D151" s="132" t="s">
        <v>394</v>
      </c>
      <c r="E151" s="140">
        <v>1</v>
      </c>
      <c r="F151" s="141">
        <v>0</v>
      </c>
      <c r="G151" s="140">
        <v>0</v>
      </c>
      <c r="H151" s="139">
        <v>22</v>
      </c>
      <c r="I151" s="139">
        <v>1</v>
      </c>
    </row>
    <row r="152" spans="1:9" ht="35.1" customHeight="1" x14ac:dyDescent="0.3">
      <c r="A152" s="132" t="s">
        <v>388</v>
      </c>
      <c r="B152" s="133">
        <v>2016</v>
      </c>
      <c r="C152" s="155">
        <v>81</v>
      </c>
      <c r="D152" s="132" t="s">
        <v>395</v>
      </c>
      <c r="E152" s="140">
        <v>0.80920000000000003</v>
      </c>
      <c r="F152" s="141">
        <v>0.1908</v>
      </c>
      <c r="G152" s="140">
        <v>0</v>
      </c>
      <c r="H152" s="139">
        <v>5</v>
      </c>
      <c r="I152" s="139">
        <v>2</v>
      </c>
    </row>
    <row r="153" spans="1:9" ht="35.1" customHeight="1" x14ac:dyDescent="0.3">
      <c r="A153" s="132" t="s">
        <v>388</v>
      </c>
      <c r="B153" s="133">
        <v>2016</v>
      </c>
      <c r="C153" s="155">
        <v>82</v>
      </c>
      <c r="D153" s="132" t="s">
        <v>396</v>
      </c>
      <c r="E153" s="140">
        <v>0.75790000000000002</v>
      </c>
      <c r="F153" s="141">
        <v>0.24210000000000001</v>
      </c>
      <c r="G153" s="140">
        <v>0</v>
      </c>
      <c r="H153" s="139">
        <v>8</v>
      </c>
      <c r="I153" s="139">
        <v>0</v>
      </c>
    </row>
    <row r="154" spans="1:9" ht="35.1" customHeight="1" x14ac:dyDescent="0.3">
      <c r="A154" s="132" t="s">
        <v>388</v>
      </c>
      <c r="B154" s="133">
        <v>2016</v>
      </c>
      <c r="C154" s="155">
        <v>83</v>
      </c>
      <c r="D154" s="132" t="s">
        <v>397</v>
      </c>
      <c r="E154" s="140">
        <v>1</v>
      </c>
      <c r="F154" s="141">
        <v>0</v>
      </c>
      <c r="G154" s="140">
        <v>0</v>
      </c>
      <c r="H154" s="139">
        <v>2</v>
      </c>
      <c r="I154" s="139">
        <v>0</v>
      </c>
    </row>
    <row r="155" spans="1:9" ht="35.1" customHeight="1" x14ac:dyDescent="0.3">
      <c r="A155" s="132" t="s">
        <v>388</v>
      </c>
      <c r="B155" s="133">
        <v>2016</v>
      </c>
      <c r="C155" s="155">
        <v>84</v>
      </c>
      <c r="D155" s="132" t="s">
        <v>398</v>
      </c>
      <c r="E155" s="140">
        <v>1</v>
      </c>
      <c r="F155" s="141">
        <v>0</v>
      </c>
      <c r="G155" s="140">
        <v>0</v>
      </c>
      <c r="H155" s="139">
        <v>3</v>
      </c>
      <c r="I155" s="139">
        <v>0</v>
      </c>
    </row>
    <row r="156" spans="1:9" ht="17.100000000000001" customHeight="1" x14ac:dyDescent="0.3">
      <c r="A156" s="134" t="s">
        <v>366</v>
      </c>
      <c r="B156" s="133">
        <v>2015</v>
      </c>
      <c r="C156" s="155">
        <v>1</v>
      </c>
      <c r="D156" s="134" t="s">
        <v>367</v>
      </c>
      <c r="E156" s="140">
        <v>0.58140000000000003</v>
      </c>
      <c r="F156" s="141">
        <v>0.21759999999999999</v>
      </c>
      <c r="G156" s="140">
        <v>0.20100000000000001</v>
      </c>
      <c r="H156" s="139">
        <v>45</v>
      </c>
      <c r="I156" s="139" t="s">
        <v>222</v>
      </c>
    </row>
    <row r="157" spans="1:9" ht="17.100000000000001" customHeight="1" x14ac:dyDescent="0.3">
      <c r="A157" s="134" t="s">
        <v>366</v>
      </c>
      <c r="B157" s="133">
        <v>2015</v>
      </c>
      <c r="C157" s="155">
        <v>2</v>
      </c>
      <c r="D157" s="134" t="s">
        <v>0</v>
      </c>
      <c r="E157" s="140">
        <v>0.56359999999999999</v>
      </c>
      <c r="F157" s="141">
        <v>0.21510000000000001</v>
      </c>
      <c r="G157" s="140">
        <v>0.22120000000000001</v>
      </c>
      <c r="H157" s="139">
        <v>46</v>
      </c>
      <c r="I157" s="139" t="s">
        <v>222</v>
      </c>
    </row>
    <row r="158" spans="1:9" ht="17.100000000000001" customHeight="1" x14ac:dyDescent="0.3">
      <c r="A158" s="134" t="s">
        <v>366</v>
      </c>
      <c r="B158" s="133">
        <v>2015</v>
      </c>
      <c r="C158" s="155">
        <v>3</v>
      </c>
      <c r="D158" s="134" t="s">
        <v>1</v>
      </c>
      <c r="E158" s="140">
        <v>0.59389999999999998</v>
      </c>
      <c r="F158" s="141">
        <v>0.1913</v>
      </c>
      <c r="G158" s="140">
        <v>0.21479999999999999</v>
      </c>
      <c r="H158" s="139">
        <v>44</v>
      </c>
      <c r="I158" s="139" t="s">
        <v>222</v>
      </c>
    </row>
    <row r="159" spans="1:9" ht="17.100000000000001" customHeight="1" x14ac:dyDescent="0.3">
      <c r="A159" s="134" t="s">
        <v>366</v>
      </c>
      <c r="B159" s="133">
        <v>2015</v>
      </c>
      <c r="C159" s="155">
        <v>4</v>
      </c>
      <c r="D159" s="134" t="s">
        <v>90</v>
      </c>
      <c r="E159" s="140">
        <v>0.71719999999999995</v>
      </c>
      <c r="F159" s="141">
        <v>6.2799999999999995E-2</v>
      </c>
      <c r="G159" s="140">
        <v>0.22</v>
      </c>
      <c r="H159" s="139">
        <v>46</v>
      </c>
      <c r="I159" s="139" t="s">
        <v>222</v>
      </c>
    </row>
    <row r="160" spans="1:9" ht="17.100000000000001" customHeight="1" x14ac:dyDescent="0.3">
      <c r="A160" s="134" t="s">
        <v>366</v>
      </c>
      <c r="B160" s="133">
        <v>2015</v>
      </c>
      <c r="C160" s="155">
        <v>5</v>
      </c>
      <c r="D160" s="134" t="s">
        <v>2</v>
      </c>
      <c r="E160" s="140">
        <v>0.78180000000000005</v>
      </c>
      <c r="F160" s="141">
        <v>0.1731</v>
      </c>
      <c r="G160" s="140">
        <v>4.5100000000000001E-2</v>
      </c>
      <c r="H160" s="139">
        <v>46</v>
      </c>
      <c r="I160" s="139" t="s">
        <v>222</v>
      </c>
    </row>
    <row r="161" spans="1:9" ht="17.100000000000001" customHeight="1" x14ac:dyDescent="0.3">
      <c r="A161" s="134" t="s">
        <v>366</v>
      </c>
      <c r="B161" s="133">
        <v>2015</v>
      </c>
      <c r="C161" s="155">
        <v>6</v>
      </c>
      <c r="D161" s="134" t="s">
        <v>3</v>
      </c>
      <c r="E161" s="140">
        <v>0.63280000000000003</v>
      </c>
      <c r="F161" s="141">
        <v>0.18410000000000001</v>
      </c>
      <c r="G161" s="140">
        <v>0.1832</v>
      </c>
      <c r="H161" s="139">
        <v>46</v>
      </c>
      <c r="I161" s="139" t="s">
        <v>222</v>
      </c>
    </row>
    <row r="162" spans="1:9" ht="17.100000000000001" customHeight="1" x14ac:dyDescent="0.3">
      <c r="A162" s="134" t="s">
        <v>366</v>
      </c>
      <c r="B162" s="133">
        <v>2015</v>
      </c>
      <c r="C162" s="155">
        <v>7</v>
      </c>
      <c r="D162" s="134" t="s">
        <v>95</v>
      </c>
      <c r="E162" s="140">
        <v>0.94940000000000002</v>
      </c>
      <c r="F162" s="141">
        <v>2.52E-2</v>
      </c>
      <c r="G162" s="140">
        <v>2.53E-2</v>
      </c>
      <c r="H162" s="139">
        <v>46</v>
      </c>
      <c r="I162" s="139" t="s">
        <v>222</v>
      </c>
    </row>
    <row r="163" spans="1:9" ht="17.100000000000001" customHeight="1" x14ac:dyDescent="0.3">
      <c r="A163" s="134" t="s">
        <v>366</v>
      </c>
      <c r="B163" s="133">
        <v>2015</v>
      </c>
      <c r="C163" s="155">
        <v>8</v>
      </c>
      <c r="D163" s="134" t="s">
        <v>4</v>
      </c>
      <c r="E163" s="140">
        <v>0.85</v>
      </c>
      <c r="F163" s="141">
        <v>0.15</v>
      </c>
      <c r="G163" s="140">
        <v>0</v>
      </c>
      <c r="H163" s="139">
        <v>45</v>
      </c>
      <c r="I163" s="139" t="s">
        <v>222</v>
      </c>
    </row>
    <row r="164" spans="1:9" ht="17.100000000000001" customHeight="1" x14ac:dyDescent="0.3">
      <c r="A164" s="134" t="s">
        <v>366</v>
      </c>
      <c r="B164" s="133">
        <v>2015</v>
      </c>
      <c r="C164" s="155">
        <v>9</v>
      </c>
      <c r="D164" s="134" t="s">
        <v>368</v>
      </c>
      <c r="E164" s="140">
        <v>0.4572</v>
      </c>
      <c r="F164" s="141">
        <v>0.25190000000000001</v>
      </c>
      <c r="G164" s="140">
        <v>0.2908</v>
      </c>
      <c r="H164" s="139">
        <v>46</v>
      </c>
      <c r="I164" s="139">
        <v>0</v>
      </c>
    </row>
    <row r="165" spans="1:9" ht="17.100000000000001" customHeight="1" x14ac:dyDescent="0.3">
      <c r="A165" s="134" t="s">
        <v>366</v>
      </c>
      <c r="B165" s="133">
        <v>2015</v>
      </c>
      <c r="C165" s="155">
        <v>10</v>
      </c>
      <c r="D165" s="134" t="s">
        <v>230</v>
      </c>
      <c r="E165" s="140">
        <v>0.3725</v>
      </c>
      <c r="F165" s="141">
        <v>0.25490000000000002</v>
      </c>
      <c r="G165" s="140">
        <v>0.37259999999999999</v>
      </c>
      <c r="H165" s="139">
        <v>46</v>
      </c>
      <c r="I165" s="139">
        <v>0</v>
      </c>
    </row>
    <row r="166" spans="1:9" ht="17.100000000000001" customHeight="1" x14ac:dyDescent="0.3">
      <c r="A166" s="134" t="s">
        <v>366</v>
      </c>
      <c r="B166" s="133">
        <v>2015</v>
      </c>
      <c r="C166" s="155">
        <v>11</v>
      </c>
      <c r="D166" s="134" t="s">
        <v>369</v>
      </c>
      <c r="E166" s="140">
        <v>0.41639999999999999</v>
      </c>
      <c r="F166" s="141">
        <v>0.2029</v>
      </c>
      <c r="G166" s="140">
        <v>0.38080000000000003</v>
      </c>
      <c r="H166" s="139">
        <v>44</v>
      </c>
      <c r="I166" s="139">
        <v>0</v>
      </c>
    </row>
    <row r="167" spans="1:9" ht="17.100000000000001" customHeight="1" x14ac:dyDescent="0.3">
      <c r="A167" s="134" t="s">
        <v>366</v>
      </c>
      <c r="B167" s="133">
        <v>2015</v>
      </c>
      <c r="C167" s="155">
        <v>12</v>
      </c>
      <c r="D167" s="134" t="s">
        <v>370</v>
      </c>
      <c r="E167" s="140">
        <v>0.88600000000000001</v>
      </c>
      <c r="F167" s="141">
        <v>6.3399999999999998E-2</v>
      </c>
      <c r="G167" s="140">
        <v>5.0599999999999999E-2</v>
      </c>
      <c r="H167" s="139">
        <v>46</v>
      </c>
      <c r="I167" s="139">
        <v>0</v>
      </c>
    </row>
    <row r="168" spans="1:9" ht="17.100000000000001" customHeight="1" x14ac:dyDescent="0.3">
      <c r="A168" s="134" t="s">
        <v>366</v>
      </c>
      <c r="B168" s="133">
        <v>2015</v>
      </c>
      <c r="C168" s="155">
        <v>13</v>
      </c>
      <c r="D168" s="134" t="s">
        <v>7</v>
      </c>
      <c r="E168" s="140">
        <v>0.90910000000000002</v>
      </c>
      <c r="F168" s="141">
        <v>7.0400000000000004E-2</v>
      </c>
      <c r="G168" s="140">
        <v>2.0500000000000001E-2</v>
      </c>
      <c r="H168" s="139">
        <v>46</v>
      </c>
      <c r="I168" s="139">
        <v>0</v>
      </c>
    </row>
    <row r="169" spans="1:9" ht="35.1" customHeight="1" x14ac:dyDescent="0.3">
      <c r="A169" s="134" t="s">
        <v>366</v>
      </c>
      <c r="B169" s="133">
        <v>2015</v>
      </c>
      <c r="C169" s="155">
        <v>14</v>
      </c>
      <c r="D169" s="132" t="s">
        <v>371</v>
      </c>
      <c r="E169" s="140">
        <v>0.73099999999999998</v>
      </c>
      <c r="F169" s="141">
        <v>0.13930000000000001</v>
      </c>
      <c r="G169" s="140">
        <v>0.12959999999999999</v>
      </c>
      <c r="H169" s="139">
        <v>46</v>
      </c>
      <c r="I169" s="139">
        <v>0</v>
      </c>
    </row>
    <row r="170" spans="1:9" ht="17.100000000000001" customHeight="1" x14ac:dyDescent="0.3">
      <c r="A170" s="134" t="s">
        <v>366</v>
      </c>
      <c r="B170" s="133">
        <v>2015</v>
      </c>
      <c r="C170" s="155">
        <v>15</v>
      </c>
      <c r="D170" s="134" t="s">
        <v>97</v>
      </c>
      <c r="E170" s="140">
        <v>0.74490000000000001</v>
      </c>
      <c r="F170" s="141">
        <v>0.11409999999999999</v>
      </c>
      <c r="G170" s="140">
        <v>0.14099999999999999</v>
      </c>
      <c r="H170" s="139">
        <v>44</v>
      </c>
      <c r="I170" s="139">
        <v>1</v>
      </c>
    </row>
    <row r="171" spans="1:9" ht="17.100000000000001" customHeight="1" x14ac:dyDescent="0.3">
      <c r="A171" s="134" t="s">
        <v>366</v>
      </c>
      <c r="B171" s="133">
        <v>2015</v>
      </c>
      <c r="C171" s="155">
        <v>16</v>
      </c>
      <c r="D171" s="134" t="s">
        <v>8</v>
      </c>
      <c r="E171" s="140">
        <v>0.85760000000000003</v>
      </c>
      <c r="F171" s="141">
        <v>0.1225</v>
      </c>
      <c r="G171" s="140">
        <v>1.9900000000000001E-2</v>
      </c>
      <c r="H171" s="139">
        <v>46</v>
      </c>
      <c r="I171" s="139">
        <v>0</v>
      </c>
    </row>
    <row r="172" spans="1:9" ht="17.100000000000001" customHeight="1" x14ac:dyDescent="0.3">
      <c r="A172" s="134" t="s">
        <v>366</v>
      </c>
      <c r="B172" s="133">
        <v>2015</v>
      </c>
      <c r="C172" s="155">
        <v>17</v>
      </c>
      <c r="D172" s="134" t="s">
        <v>372</v>
      </c>
      <c r="E172" s="140">
        <v>0.50900000000000001</v>
      </c>
      <c r="F172" s="141">
        <v>0.255</v>
      </c>
      <c r="G172" s="140">
        <v>0.2361</v>
      </c>
      <c r="H172" s="139">
        <v>43</v>
      </c>
      <c r="I172" s="139">
        <v>3</v>
      </c>
    </row>
    <row r="173" spans="1:9" ht="17.100000000000001" customHeight="1" x14ac:dyDescent="0.3">
      <c r="A173" s="134" t="s">
        <v>366</v>
      </c>
      <c r="B173" s="133">
        <v>2015</v>
      </c>
      <c r="C173" s="155">
        <v>18</v>
      </c>
      <c r="D173" s="134" t="s">
        <v>10</v>
      </c>
      <c r="E173" s="140">
        <v>0.39589999999999997</v>
      </c>
      <c r="F173" s="141">
        <v>0.25879999999999997</v>
      </c>
      <c r="G173" s="140">
        <v>0.3453</v>
      </c>
      <c r="H173" s="139">
        <v>46</v>
      </c>
      <c r="I173" s="139">
        <v>0</v>
      </c>
    </row>
    <row r="174" spans="1:9" ht="35.1" customHeight="1" x14ac:dyDescent="0.3">
      <c r="A174" s="134" t="s">
        <v>366</v>
      </c>
      <c r="B174" s="133">
        <v>2015</v>
      </c>
      <c r="C174" s="155">
        <v>19</v>
      </c>
      <c r="D174" s="132" t="s">
        <v>373</v>
      </c>
      <c r="E174" s="140">
        <v>0.67149999999999999</v>
      </c>
      <c r="F174" s="141">
        <v>0.15590000000000001</v>
      </c>
      <c r="G174" s="140">
        <v>0.1726</v>
      </c>
      <c r="H174" s="139">
        <v>45</v>
      </c>
      <c r="I174" s="139">
        <v>1</v>
      </c>
    </row>
    <row r="175" spans="1:9" ht="17.100000000000001" customHeight="1" x14ac:dyDescent="0.3">
      <c r="A175" s="134" t="s">
        <v>366</v>
      </c>
      <c r="B175" s="133">
        <v>2015</v>
      </c>
      <c r="C175" s="155">
        <v>20</v>
      </c>
      <c r="D175" s="134" t="s">
        <v>374</v>
      </c>
      <c r="E175" s="140">
        <v>0.8891</v>
      </c>
      <c r="F175" s="141">
        <v>4.0399999999999998E-2</v>
      </c>
      <c r="G175" s="140">
        <v>7.0499999999999993E-2</v>
      </c>
      <c r="H175" s="139">
        <v>46</v>
      </c>
      <c r="I175" s="139" t="s">
        <v>222</v>
      </c>
    </row>
    <row r="176" spans="1:9" ht="17.100000000000001" customHeight="1" x14ac:dyDescent="0.3">
      <c r="A176" s="134" t="s">
        <v>366</v>
      </c>
      <c r="B176" s="133">
        <v>2015</v>
      </c>
      <c r="C176" s="155">
        <v>21</v>
      </c>
      <c r="D176" s="134" t="s">
        <v>12</v>
      </c>
      <c r="E176" s="140">
        <v>0.55920000000000003</v>
      </c>
      <c r="F176" s="141">
        <v>0.26040000000000002</v>
      </c>
      <c r="G176" s="140">
        <v>0.18049999999999999</v>
      </c>
      <c r="H176" s="139">
        <v>46</v>
      </c>
      <c r="I176" s="139">
        <v>0</v>
      </c>
    </row>
    <row r="177" spans="1:9" ht="17.100000000000001" customHeight="1" x14ac:dyDescent="0.3">
      <c r="A177" s="134" t="s">
        <v>366</v>
      </c>
      <c r="B177" s="133">
        <v>2015</v>
      </c>
      <c r="C177" s="155">
        <v>22</v>
      </c>
      <c r="D177" s="134" t="s">
        <v>13</v>
      </c>
      <c r="E177" s="140">
        <v>0.28489999999999999</v>
      </c>
      <c r="F177" s="141">
        <v>0.37140000000000001</v>
      </c>
      <c r="G177" s="140">
        <v>0.34370000000000001</v>
      </c>
      <c r="H177" s="139">
        <v>41</v>
      </c>
      <c r="I177" s="139">
        <v>5</v>
      </c>
    </row>
    <row r="178" spans="1:9" ht="17.100000000000001" customHeight="1" x14ac:dyDescent="0.3">
      <c r="A178" s="134" t="s">
        <v>366</v>
      </c>
      <c r="B178" s="133">
        <v>2015</v>
      </c>
      <c r="C178" s="155">
        <v>23</v>
      </c>
      <c r="D178" s="134" t="s">
        <v>14</v>
      </c>
      <c r="E178" s="140">
        <v>0.46989999999999998</v>
      </c>
      <c r="F178" s="141">
        <v>0.13900000000000001</v>
      </c>
      <c r="G178" s="140">
        <v>0.3911</v>
      </c>
      <c r="H178" s="139">
        <v>39</v>
      </c>
      <c r="I178" s="139">
        <v>7</v>
      </c>
    </row>
    <row r="179" spans="1:9" ht="17.100000000000001" customHeight="1" x14ac:dyDescent="0.3">
      <c r="A179" s="134" t="s">
        <v>366</v>
      </c>
      <c r="B179" s="133">
        <v>2015</v>
      </c>
      <c r="C179" s="155">
        <v>24</v>
      </c>
      <c r="D179" s="134" t="s">
        <v>375</v>
      </c>
      <c r="E179" s="140">
        <v>0.21579999999999999</v>
      </c>
      <c r="F179" s="141">
        <v>0.29099999999999998</v>
      </c>
      <c r="G179" s="140">
        <v>0.49320000000000003</v>
      </c>
      <c r="H179" s="139">
        <v>41</v>
      </c>
      <c r="I179" s="139">
        <v>5</v>
      </c>
    </row>
    <row r="180" spans="1:9" ht="17.100000000000001" customHeight="1" x14ac:dyDescent="0.3">
      <c r="A180" s="134" t="s">
        <v>366</v>
      </c>
      <c r="B180" s="133">
        <v>2015</v>
      </c>
      <c r="C180" s="155">
        <v>25</v>
      </c>
      <c r="D180" s="134" t="s">
        <v>16</v>
      </c>
      <c r="E180" s="140">
        <v>0.54990000000000006</v>
      </c>
      <c r="F180" s="141">
        <v>0.2722</v>
      </c>
      <c r="G180" s="140">
        <v>0.1779</v>
      </c>
      <c r="H180" s="139">
        <v>40</v>
      </c>
      <c r="I180" s="139">
        <v>5</v>
      </c>
    </row>
    <row r="181" spans="1:9" ht="17.100000000000001" customHeight="1" x14ac:dyDescent="0.3">
      <c r="A181" s="134" t="s">
        <v>366</v>
      </c>
      <c r="B181" s="133">
        <v>2015</v>
      </c>
      <c r="C181" s="155">
        <v>26</v>
      </c>
      <c r="D181" s="134" t="s">
        <v>98</v>
      </c>
      <c r="E181" s="140">
        <v>0.82620000000000005</v>
      </c>
      <c r="F181" s="141">
        <v>6.83E-2</v>
      </c>
      <c r="G181" s="140">
        <v>0.10539999999999999</v>
      </c>
      <c r="H181" s="139">
        <v>46</v>
      </c>
      <c r="I181" s="139">
        <v>0</v>
      </c>
    </row>
    <row r="182" spans="1:9" ht="17.100000000000001" customHeight="1" x14ac:dyDescent="0.3">
      <c r="A182" s="134" t="s">
        <v>366</v>
      </c>
      <c r="B182" s="133">
        <v>2015</v>
      </c>
      <c r="C182" s="155">
        <v>27</v>
      </c>
      <c r="D182" s="134" t="s">
        <v>17</v>
      </c>
      <c r="E182" s="140">
        <v>0.65890000000000004</v>
      </c>
      <c r="F182" s="141">
        <v>0.27539999999999998</v>
      </c>
      <c r="G182" s="140">
        <v>6.5699999999999995E-2</v>
      </c>
      <c r="H182" s="139">
        <v>46</v>
      </c>
      <c r="I182" s="139">
        <v>0</v>
      </c>
    </row>
    <row r="183" spans="1:9" ht="17.100000000000001" customHeight="1" x14ac:dyDescent="0.3">
      <c r="A183" s="134" t="s">
        <v>376</v>
      </c>
      <c r="B183" s="133">
        <v>2015</v>
      </c>
      <c r="C183" s="155">
        <v>28</v>
      </c>
      <c r="D183" s="134" t="s">
        <v>18</v>
      </c>
      <c r="E183" s="140">
        <v>0.92900000000000005</v>
      </c>
      <c r="F183" s="141">
        <v>2.0500000000000001E-2</v>
      </c>
      <c r="G183" s="140">
        <v>5.0500000000000003E-2</v>
      </c>
      <c r="H183" s="139">
        <v>46</v>
      </c>
      <c r="I183" s="139" t="s">
        <v>222</v>
      </c>
    </row>
    <row r="184" spans="1:9" ht="35.1" customHeight="1" x14ac:dyDescent="0.3">
      <c r="A184" s="134" t="s">
        <v>366</v>
      </c>
      <c r="B184" s="133">
        <v>2015</v>
      </c>
      <c r="C184" s="155">
        <v>29</v>
      </c>
      <c r="D184" s="132" t="s">
        <v>377</v>
      </c>
      <c r="E184" s="140">
        <v>0.66439999999999999</v>
      </c>
      <c r="F184" s="141">
        <v>0.20100000000000001</v>
      </c>
      <c r="G184" s="140">
        <v>0.1346</v>
      </c>
      <c r="H184" s="139">
        <v>44</v>
      </c>
      <c r="I184" s="139">
        <v>0</v>
      </c>
    </row>
    <row r="185" spans="1:9" ht="17.100000000000001" customHeight="1" x14ac:dyDescent="0.3">
      <c r="A185" s="134" t="s">
        <v>366</v>
      </c>
      <c r="B185" s="133">
        <v>2015</v>
      </c>
      <c r="C185" s="155">
        <v>30</v>
      </c>
      <c r="D185" s="134" t="s">
        <v>20</v>
      </c>
      <c r="E185" s="140">
        <v>0.3644</v>
      </c>
      <c r="F185" s="141">
        <v>0.13159999999999999</v>
      </c>
      <c r="G185" s="140">
        <v>0.50390000000000001</v>
      </c>
      <c r="H185" s="139">
        <v>45</v>
      </c>
      <c r="I185" s="139">
        <v>0</v>
      </c>
    </row>
    <row r="186" spans="1:9" ht="17.100000000000001" customHeight="1" x14ac:dyDescent="0.3">
      <c r="A186" s="134" t="s">
        <v>366</v>
      </c>
      <c r="B186" s="133">
        <v>2015</v>
      </c>
      <c r="C186" s="155">
        <v>31</v>
      </c>
      <c r="D186" s="134" t="s">
        <v>21</v>
      </c>
      <c r="E186" s="140">
        <v>0.38140000000000002</v>
      </c>
      <c r="F186" s="141">
        <v>0.18140000000000001</v>
      </c>
      <c r="G186" s="140">
        <v>0.43719999999999998</v>
      </c>
      <c r="H186" s="139">
        <v>43</v>
      </c>
      <c r="I186" s="139">
        <v>2</v>
      </c>
    </row>
    <row r="187" spans="1:9" ht="17.100000000000001" customHeight="1" x14ac:dyDescent="0.3">
      <c r="A187" s="134" t="s">
        <v>366</v>
      </c>
      <c r="B187" s="133">
        <v>2015</v>
      </c>
      <c r="C187" s="155">
        <v>32</v>
      </c>
      <c r="D187" s="134" t="s">
        <v>22</v>
      </c>
      <c r="E187" s="140">
        <v>0.1956</v>
      </c>
      <c r="F187" s="141">
        <v>0.33800000000000002</v>
      </c>
      <c r="G187" s="140">
        <v>0.46639999999999998</v>
      </c>
      <c r="H187" s="139">
        <v>42</v>
      </c>
      <c r="I187" s="139">
        <v>3</v>
      </c>
    </row>
    <row r="188" spans="1:9" ht="17.100000000000001" customHeight="1" x14ac:dyDescent="0.3">
      <c r="A188" s="134" t="s">
        <v>366</v>
      </c>
      <c r="B188" s="133">
        <v>2015</v>
      </c>
      <c r="C188" s="155">
        <v>33</v>
      </c>
      <c r="D188" s="134" t="s">
        <v>23</v>
      </c>
      <c r="E188" s="140">
        <v>0.1956</v>
      </c>
      <c r="F188" s="141">
        <v>0.2944</v>
      </c>
      <c r="G188" s="140">
        <v>0.51</v>
      </c>
      <c r="H188" s="139">
        <v>39</v>
      </c>
      <c r="I188" s="139">
        <v>6</v>
      </c>
    </row>
    <row r="189" spans="1:9" ht="35.1" customHeight="1" x14ac:dyDescent="0.3">
      <c r="A189" s="134" t="s">
        <v>366</v>
      </c>
      <c r="B189" s="133">
        <v>2015</v>
      </c>
      <c r="C189" s="155">
        <v>34</v>
      </c>
      <c r="D189" s="132" t="s">
        <v>378</v>
      </c>
      <c r="E189" s="140">
        <v>0.43559999999999999</v>
      </c>
      <c r="F189" s="141">
        <v>0.39360000000000001</v>
      </c>
      <c r="G189" s="140">
        <v>0.17080000000000001</v>
      </c>
      <c r="H189" s="139">
        <v>44</v>
      </c>
      <c r="I189" s="139">
        <v>1</v>
      </c>
    </row>
    <row r="190" spans="1:9" ht="17.100000000000001" customHeight="1" x14ac:dyDescent="0.3">
      <c r="A190" s="134" t="s">
        <v>366</v>
      </c>
      <c r="B190" s="133">
        <v>2015</v>
      </c>
      <c r="C190" s="155">
        <v>35</v>
      </c>
      <c r="D190" s="134" t="s">
        <v>99</v>
      </c>
      <c r="E190" s="140">
        <v>0.89590000000000003</v>
      </c>
      <c r="F190" s="141">
        <v>8.0600000000000005E-2</v>
      </c>
      <c r="G190" s="140">
        <v>2.35E-2</v>
      </c>
      <c r="H190" s="139">
        <v>44</v>
      </c>
      <c r="I190" s="139">
        <v>1</v>
      </c>
    </row>
    <row r="191" spans="1:9" ht="17.100000000000001" customHeight="1" x14ac:dyDescent="0.3">
      <c r="A191" s="134" t="s">
        <v>366</v>
      </c>
      <c r="B191" s="133">
        <v>2015</v>
      </c>
      <c r="C191" s="155">
        <v>36</v>
      </c>
      <c r="D191" s="134" t="s">
        <v>24</v>
      </c>
      <c r="E191" s="140">
        <v>0.93559999999999999</v>
      </c>
      <c r="F191" s="141">
        <v>2.0799999999999999E-2</v>
      </c>
      <c r="G191" s="140">
        <v>4.36E-2</v>
      </c>
      <c r="H191" s="139">
        <v>44</v>
      </c>
      <c r="I191" s="139">
        <v>0</v>
      </c>
    </row>
    <row r="192" spans="1:9" ht="35.1" customHeight="1" x14ac:dyDescent="0.3">
      <c r="A192" s="134" t="s">
        <v>366</v>
      </c>
      <c r="B192" s="133">
        <v>2015</v>
      </c>
      <c r="C192" s="155">
        <v>37</v>
      </c>
      <c r="D192" s="132" t="s">
        <v>379</v>
      </c>
      <c r="E192" s="140">
        <v>0.41170000000000001</v>
      </c>
      <c r="F192" s="141">
        <v>0.15959999999999999</v>
      </c>
      <c r="G192" s="140">
        <v>0.42870000000000003</v>
      </c>
      <c r="H192" s="139">
        <v>43</v>
      </c>
      <c r="I192" s="139">
        <v>2</v>
      </c>
    </row>
    <row r="193" spans="1:9" ht="53.1" customHeight="1" x14ac:dyDescent="0.3">
      <c r="A193" s="134" t="s">
        <v>366</v>
      </c>
      <c r="B193" s="133">
        <v>2015</v>
      </c>
      <c r="C193" s="155">
        <v>38</v>
      </c>
      <c r="D193" s="132" t="s">
        <v>380</v>
      </c>
      <c r="E193" s="140">
        <v>0.69650000000000001</v>
      </c>
      <c r="F193" s="141">
        <v>0.1142</v>
      </c>
      <c r="G193" s="140">
        <v>0.1893</v>
      </c>
      <c r="H193" s="139">
        <v>43</v>
      </c>
      <c r="I193" s="139">
        <v>2</v>
      </c>
    </row>
    <row r="194" spans="1:9" ht="17.100000000000001" customHeight="1" x14ac:dyDescent="0.3">
      <c r="A194" s="134" t="s">
        <v>366</v>
      </c>
      <c r="B194" s="133">
        <v>2015</v>
      </c>
      <c r="C194" s="155">
        <v>39</v>
      </c>
      <c r="D194" s="134" t="s">
        <v>26</v>
      </c>
      <c r="E194" s="140">
        <v>0.80020000000000002</v>
      </c>
      <c r="F194" s="141">
        <v>0.12570000000000001</v>
      </c>
      <c r="G194" s="140">
        <v>7.4200000000000002E-2</v>
      </c>
      <c r="H194" s="139">
        <v>45</v>
      </c>
      <c r="I194" s="139">
        <v>0</v>
      </c>
    </row>
    <row r="195" spans="1:9" ht="17.100000000000001" customHeight="1" x14ac:dyDescent="0.3">
      <c r="A195" s="134" t="s">
        <v>366</v>
      </c>
      <c r="B195" s="133">
        <v>2015</v>
      </c>
      <c r="C195" s="155">
        <v>40</v>
      </c>
      <c r="D195" s="134" t="s">
        <v>381</v>
      </c>
      <c r="E195" s="140">
        <v>0.46729999999999999</v>
      </c>
      <c r="F195" s="141">
        <v>0.33090000000000003</v>
      </c>
      <c r="G195" s="140">
        <v>0.20180000000000001</v>
      </c>
      <c r="H195" s="139">
        <v>45</v>
      </c>
      <c r="I195" s="139" t="s">
        <v>222</v>
      </c>
    </row>
    <row r="196" spans="1:9" ht="17.100000000000001" customHeight="1" x14ac:dyDescent="0.3">
      <c r="A196" s="134" t="s">
        <v>366</v>
      </c>
      <c r="B196" s="133">
        <v>2015</v>
      </c>
      <c r="C196" s="155">
        <v>41</v>
      </c>
      <c r="D196" s="134" t="s">
        <v>382</v>
      </c>
      <c r="E196" s="140">
        <v>0.2397</v>
      </c>
      <c r="F196" s="141">
        <v>0.26919999999999999</v>
      </c>
      <c r="G196" s="140">
        <v>0.49099999999999999</v>
      </c>
      <c r="H196" s="139">
        <v>43</v>
      </c>
      <c r="I196" s="139">
        <v>2</v>
      </c>
    </row>
    <row r="197" spans="1:9" ht="17.100000000000001" customHeight="1" x14ac:dyDescent="0.3">
      <c r="A197" s="134" t="s">
        <v>366</v>
      </c>
      <c r="B197" s="133">
        <v>2015</v>
      </c>
      <c r="C197" s="155">
        <v>42</v>
      </c>
      <c r="D197" s="134" t="s">
        <v>100</v>
      </c>
      <c r="E197" s="140">
        <v>0.79449999999999998</v>
      </c>
      <c r="F197" s="141">
        <v>0.11509999999999999</v>
      </c>
      <c r="G197" s="140">
        <v>9.0399999999999994E-2</v>
      </c>
      <c r="H197" s="139">
        <v>45</v>
      </c>
      <c r="I197" s="139">
        <v>0</v>
      </c>
    </row>
    <row r="198" spans="1:9" ht="17.100000000000001" customHeight="1" x14ac:dyDescent="0.3">
      <c r="A198" s="134" t="s">
        <v>366</v>
      </c>
      <c r="B198" s="133">
        <v>2015</v>
      </c>
      <c r="C198" s="155">
        <v>43</v>
      </c>
      <c r="D198" s="134" t="s">
        <v>29</v>
      </c>
      <c r="E198" s="140">
        <v>0.62460000000000004</v>
      </c>
      <c r="F198" s="141">
        <v>0.1341</v>
      </c>
      <c r="G198" s="140">
        <v>0.2414</v>
      </c>
      <c r="H198" s="139">
        <v>45</v>
      </c>
      <c r="I198" s="139">
        <v>0</v>
      </c>
    </row>
    <row r="199" spans="1:9" ht="17.100000000000001" customHeight="1" x14ac:dyDescent="0.3">
      <c r="A199" s="134" t="s">
        <v>366</v>
      </c>
      <c r="B199" s="133">
        <v>2015</v>
      </c>
      <c r="C199" s="155">
        <v>44</v>
      </c>
      <c r="D199" s="134" t="s">
        <v>30</v>
      </c>
      <c r="E199" s="140">
        <v>0.50700000000000001</v>
      </c>
      <c r="F199" s="141">
        <v>0.12659999999999999</v>
      </c>
      <c r="G199" s="140">
        <v>0.3664</v>
      </c>
      <c r="H199" s="139">
        <v>44</v>
      </c>
      <c r="I199" s="139">
        <v>1</v>
      </c>
    </row>
    <row r="200" spans="1:9" ht="17.100000000000001" customHeight="1" x14ac:dyDescent="0.3">
      <c r="A200" s="134" t="s">
        <v>366</v>
      </c>
      <c r="B200" s="133">
        <v>2015</v>
      </c>
      <c r="C200" s="155">
        <v>45</v>
      </c>
      <c r="D200" s="134" t="s">
        <v>31</v>
      </c>
      <c r="E200" s="140">
        <v>0.70109999999999995</v>
      </c>
      <c r="F200" s="141">
        <v>0.1416</v>
      </c>
      <c r="G200" s="140">
        <v>0.1573</v>
      </c>
      <c r="H200" s="139">
        <v>40</v>
      </c>
      <c r="I200" s="139">
        <v>5</v>
      </c>
    </row>
    <row r="201" spans="1:9" ht="17.100000000000001" customHeight="1" x14ac:dyDescent="0.3">
      <c r="A201" s="134" t="s">
        <v>366</v>
      </c>
      <c r="B201" s="133">
        <v>2015</v>
      </c>
      <c r="C201" s="155">
        <v>46</v>
      </c>
      <c r="D201" s="134" t="s">
        <v>32</v>
      </c>
      <c r="E201" s="140">
        <v>0.43169999999999997</v>
      </c>
      <c r="F201" s="141">
        <v>0.22170000000000001</v>
      </c>
      <c r="G201" s="140">
        <v>0.34649999999999997</v>
      </c>
      <c r="H201" s="139">
        <v>45</v>
      </c>
      <c r="I201" s="139">
        <v>0</v>
      </c>
    </row>
    <row r="202" spans="1:9" ht="17.100000000000001" customHeight="1" x14ac:dyDescent="0.3">
      <c r="A202" s="134" t="s">
        <v>366</v>
      </c>
      <c r="B202" s="133">
        <v>2015</v>
      </c>
      <c r="C202" s="155">
        <v>47</v>
      </c>
      <c r="D202" s="134" t="s">
        <v>33</v>
      </c>
      <c r="E202" s="140">
        <v>0.53369999999999995</v>
      </c>
      <c r="F202" s="141">
        <v>0.24</v>
      </c>
      <c r="G202" s="140">
        <v>0.2263</v>
      </c>
      <c r="H202" s="139">
        <v>45</v>
      </c>
      <c r="I202" s="139">
        <v>0</v>
      </c>
    </row>
    <row r="203" spans="1:9" ht="17.100000000000001" customHeight="1" x14ac:dyDescent="0.3">
      <c r="A203" s="134" t="s">
        <v>366</v>
      </c>
      <c r="B203" s="133">
        <v>2015</v>
      </c>
      <c r="C203" s="155">
        <v>48</v>
      </c>
      <c r="D203" s="134" t="s">
        <v>34</v>
      </c>
      <c r="E203" s="140">
        <v>0.72889999999999999</v>
      </c>
      <c r="F203" s="141">
        <v>0.11020000000000001</v>
      </c>
      <c r="G203" s="140">
        <v>0.16089999999999999</v>
      </c>
      <c r="H203" s="139">
        <v>45</v>
      </c>
      <c r="I203" s="139" t="s">
        <v>222</v>
      </c>
    </row>
    <row r="204" spans="1:9" ht="17.100000000000001" customHeight="1" x14ac:dyDescent="0.3">
      <c r="A204" s="134" t="s">
        <v>366</v>
      </c>
      <c r="B204" s="133">
        <v>2015</v>
      </c>
      <c r="C204" s="155">
        <v>49</v>
      </c>
      <c r="D204" s="134" t="s">
        <v>91</v>
      </c>
      <c r="E204" s="140">
        <v>0.69</v>
      </c>
      <c r="F204" s="141">
        <v>0.19439999999999999</v>
      </c>
      <c r="G204" s="140">
        <v>0.1157</v>
      </c>
      <c r="H204" s="139">
        <v>45</v>
      </c>
      <c r="I204" s="139" t="s">
        <v>222</v>
      </c>
    </row>
    <row r="205" spans="1:9" ht="17.100000000000001" customHeight="1" x14ac:dyDescent="0.3">
      <c r="A205" s="134" t="s">
        <v>366</v>
      </c>
      <c r="B205" s="133">
        <v>2015</v>
      </c>
      <c r="C205" s="155">
        <v>50</v>
      </c>
      <c r="D205" s="134" t="s">
        <v>35</v>
      </c>
      <c r="E205" s="140">
        <v>0.81230000000000002</v>
      </c>
      <c r="F205" s="141">
        <v>8.7800000000000003E-2</v>
      </c>
      <c r="G205" s="140">
        <v>9.9900000000000003E-2</v>
      </c>
      <c r="H205" s="139">
        <v>45</v>
      </c>
      <c r="I205" s="139" t="s">
        <v>222</v>
      </c>
    </row>
    <row r="206" spans="1:9" ht="17.100000000000001" customHeight="1" x14ac:dyDescent="0.3">
      <c r="A206" s="134" t="s">
        <v>366</v>
      </c>
      <c r="B206" s="133">
        <v>2015</v>
      </c>
      <c r="C206" s="155">
        <v>51</v>
      </c>
      <c r="D206" s="134" t="s">
        <v>36</v>
      </c>
      <c r="E206" s="140">
        <v>0.53649999999999998</v>
      </c>
      <c r="F206" s="141">
        <v>0.151</v>
      </c>
      <c r="G206" s="140">
        <v>0.3125</v>
      </c>
      <c r="H206" s="139">
        <v>45</v>
      </c>
      <c r="I206" s="139" t="s">
        <v>222</v>
      </c>
    </row>
    <row r="207" spans="1:9" ht="17.100000000000001" customHeight="1" x14ac:dyDescent="0.3">
      <c r="A207" s="134" t="s">
        <v>376</v>
      </c>
      <c r="B207" s="133">
        <v>2015</v>
      </c>
      <c r="C207" s="155">
        <v>52</v>
      </c>
      <c r="D207" s="134" t="s">
        <v>37</v>
      </c>
      <c r="E207" s="140">
        <v>0.60399999999999998</v>
      </c>
      <c r="F207" s="141">
        <v>0.14729999999999999</v>
      </c>
      <c r="G207" s="140">
        <v>0.2487</v>
      </c>
      <c r="H207" s="139">
        <v>45</v>
      </c>
      <c r="I207" s="139" t="s">
        <v>222</v>
      </c>
    </row>
    <row r="208" spans="1:9" ht="35.1" customHeight="1" x14ac:dyDescent="0.3">
      <c r="A208" s="134" t="s">
        <v>366</v>
      </c>
      <c r="B208" s="133">
        <v>2015</v>
      </c>
      <c r="C208" s="155">
        <v>53</v>
      </c>
      <c r="D208" s="132" t="s">
        <v>383</v>
      </c>
      <c r="E208" s="140">
        <v>0.19620000000000001</v>
      </c>
      <c r="F208" s="141">
        <v>0.26279999999999998</v>
      </c>
      <c r="G208" s="140">
        <v>0.54100000000000004</v>
      </c>
      <c r="H208" s="139">
        <v>45</v>
      </c>
      <c r="I208" s="139">
        <v>0</v>
      </c>
    </row>
    <row r="209" spans="1:9" ht="17.100000000000001" customHeight="1" x14ac:dyDescent="0.3">
      <c r="A209" s="134" t="s">
        <v>366</v>
      </c>
      <c r="B209" s="133">
        <v>2015</v>
      </c>
      <c r="C209" s="155">
        <v>54</v>
      </c>
      <c r="D209" s="134" t="s">
        <v>39</v>
      </c>
      <c r="E209" s="140">
        <v>0.32640000000000002</v>
      </c>
      <c r="F209" s="141">
        <v>0.1696</v>
      </c>
      <c r="G209" s="140">
        <v>0.50409999999999999</v>
      </c>
      <c r="H209" s="139">
        <v>43</v>
      </c>
      <c r="I209" s="139">
        <v>2</v>
      </c>
    </row>
    <row r="210" spans="1:9" ht="17.100000000000001" customHeight="1" x14ac:dyDescent="0.3">
      <c r="A210" s="134" t="s">
        <v>366</v>
      </c>
      <c r="B210" s="133">
        <v>2015</v>
      </c>
      <c r="C210" s="155">
        <v>55</v>
      </c>
      <c r="D210" s="134" t="s">
        <v>40</v>
      </c>
      <c r="E210" s="140">
        <v>0.47210000000000002</v>
      </c>
      <c r="F210" s="141">
        <v>0.1946</v>
      </c>
      <c r="G210" s="140">
        <v>0.33329999999999999</v>
      </c>
      <c r="H210" s="139">
        <v>44</v>
      </c>
      <c r="I210" s="139">
        <v>1</v>
      </c>
    </row>
    <row r="211" spans="1:9" ht="17.100000000000001" customHeight="1" x14ac:dyDescent="0.3">
      <c r="A211" s="134" t="s">
        <v>366</v>
      </c>
      <c r="B211" s="133">
        <v>2015</v>
      </c>
      <c r="C211" s="155">
        <v>56</v>
      </c>
      <c r="D211" s="134" t="s">
        <v>384</v>
      </c>
      <c r="E211" s="140">
        <v>0.3977</v>
      </c>
      <c r="F211" s="141">
        <v>0.20230000000000001</v>
      </c>
      <c r="G211" s="140">
        <v>0.4</v>
      </c>
      <c r="H211" s="139">
        <v>45</v>
      </c>
      <c r="I211" s="139">
        <v>0</v>
      </c>
    </row>
    <row r="212" spans="1:9" ht="35.1" customHeight="1" x14ac:dyDescent="0.3">
      <c r="A212" s="134" t="s">
        <v>366</v>
      </c>
      <c r="B212" s="133">
        <v>2015</v>
      </c>
      <c r="C212" s="155">
        <v>57</v>
      </c>
      <c r="D212" s="132" t="s">
        <v>385</v>
      </c>
      <c r="E212" s="140">
        <v>0.31159999999999999</v>
      </c>
      <c r="F212" s="141">
        <v>0.28639999999999999</v>
      </c>
      <c r="G212" s="140">
        <v>0.40210000000000001</v>
      </c>
      <c r="H212" s="139">
        <v>42</v>
      </c>
      <c r="I212" s="139">
        <v>3</v>
      </c>
    </row>
    <row r="213" spans="1:9" ht="35.1" customHeight="1" x14ac:dyDescent="0.3">
      <c r="A213" s="134" t="s">
        <v>366</v>
      </c>
      <c r="B213" s="133">
        <v>2015</v>
      </c>
      <c r="C213" s="155">
        <v>58</v>
      </c>
      <c r="D213" s="132" t="s">
        <v>386</v>
      </c>
      <c r="E213" s="140">
        <v>0.22450000000000001</v>
      </c>
      <c r="F213" s="141">
        <v>0.22900000000000001</v>
      </c>
      <c r="G213" s="140">
        <v>0.54649999999999999</v>
      </c>
      <c r="H213" s="139">
        <v>45</v>
      </c>
      <c r="I213" s="139">
        <v>0</v>
      </c>
    </row>
    <row r="214" spans="1:9" ht="17.100000000000001" customHeight="1" x14ac:dyDescent="0.3">
      <c r="A214" s="134" t="s">
        <v>366</v>
      </c>
      <c r="B214" s="133">
        <v>2015</v>
      </c>
      <c r="C214" s="155">
        <v>59</v>
      </c>
      <c r="D214" s="134" t="s">
        <v>43</v>
      </c>
      <c r="E214" s="140">
        <v>0.30880000000000002</v>
      </c>
      <c r="F214" s="141">
        <v>0.19009999999999999</v>
      </c>
      <c r="G214" s="140">
        <v>0.50119999999999998</v>
      </c>
      <c r="H214" s="139">
        <v>43</v>
      </c>
      <c r="I214" s="139">
        <v>2</v>
      </c>
    </row>
    <row r="215" spans="1:9" ht="35.1" customHeight="1" x14ac:dyDescent="0.3">
      <c r="A215" s="134" t="s">
        <v>376</v>
      </c>
      <c r="B215" s="133">
        <v>2015</v>
      </c>
      <c r="C215" s="155">
        <v>60</v>
      </c>
      <c r="D215" s="132" t="s">
        <v>387</v>
      </c>
      <c r="E215" s="140">
        <v>0.37709999999999999</v>
      </c>
      <c r="F215" s="141">
        <v>0.27210000000000001</v>
      </c>
      <c r="G215" s="140">
        <v>0.3508</v>
      </c>
      <c r="H215" s="139">
        <v>45</v>
      </c>
      <c r="I215" s="139">
        <v>0</v>
      </c>
    </row>
    <row r="216" spans="1:9" ht="17.100000000000001" customHeight="1" x14ac:dyDescent="0.3">
      <c r="A216" s="134" t="s">
        <v>366</v>
      </c>
      <c r="B216" s="133">
        <v>2015</v>
      </c>
      <c r="C216" s="155">
        <v>61</v>
      </c>
      <c r="D216" s="134" t="s">
        <v>101</v>
      </c>
      <c r="E216" s="140">
        <v>0.26529999999999998</v>
      </c>
      <c r="F216" s="141">
        <v>0.19769999999999999</v>
      </c>
      <c r="G216" s="140">
        <v>0.53700000000000003</v>
      </c>
      <c r="H216" s="139">
        <v>45</v>
      </c>
      <c r="I216" s="139">
        <v>0</v>
      </c>
    </row>
    <row r="217" spans="1:9" ht="17.100000000000001" customHeight="1" x14ac:dyDescent="0.3">
      <c r="A217" s="134" t="s">
        <v>366</v>
      </c>
      <c r="B217" s="133">
        <v>2015</v>
      </c>
      <c r="C217" s="155">
        <v>62</v>
      </c>
      <c r="D217" s="134" t="s">
        <v>45</v>
      </c>
      <c r="E217" s="140">
        <v>0.59950000000000003</v>
      </c>
      <c r="F217" s="141">
        <v>0.23649999999999999</v>
      </c>
      <c r="G217" s="140">
        <v>0.16400000000000001</v>
      </c>
      <c r="H217" s="139">
        <v>43</v>
      </c>
      <c r="I217" s="139">
        <v>2</v>
      </c>
    </row>
    <row r="218" spans="1:9" ht="35.1" customHeight="1" x14ac:dyDescent="0.3">
      <c r="A218" s="132" t="s">
        <v>388</v>
      </c>
      <c r="B218" s="133">
        <v>2015</v>
      </c>
      <c r="C218" s="155">
        <v>63</v>
      </c>
      <c r="D218" s="134" t="s">
        <v>389</v>
      </c>
      <c r="E218" s="140">
        <v>0.4713</v>
      </c>
      <c r="F218" s="141">
        <v>0.12770000000000001</v>
      </c>
      <c r="G218" s="140">
        <v>0.40100000000000002</v>
      </c>
      <c r="H218" s="139">
        <v>45</v>
      </c>
      <c r="I218" s="139" t="s">
        <v>222</v>
      </c>
    </row>
    <row r="219" spans="1:9" ht="35.1" customHeight="1" x14ac:dyDescent="0.3">
      <c r="A219" s="132" t="s">
        <v>388</v>
      </c>
      <c r="B219" s="133">
        <v>2015</v>
      </c>
      <c r="C219" s="155">
        <v>64</v>
      </c>
      <c r="D219" s="132" t="s">
        <v>390</v>
      </c>
      <c r="E219" s="140">
        <v>0.377</v>
      </c>
      <c r="F219" s="141">
        <v>0.16800000000000001</v>
      </c>
      <c r="G219" s="140">
        <v>0.45500000000000002</v>
      </c>
      <c r="H219" s="139">
        <v>44</v>
      </c>
      <c r="I219" s="139" t="s">
        <v>222</v>
      </c>
    </row>
    <row r="220" spans="1:9" ht="35.1" customHeight="1" x14ac:dyDescent="0.3">
      <c r="A220" s="132" t="s">
        <v>388</v>
      </c>
      <c r="B220" s="133">
        <v>2015</v>
      </c>
      <c r="C220" s="155">
        <v>65</v>
      </c>
      <c r="D220" s="134" t="s">
        <v>391</v>
      </c>
      <c r="E220" s="140">
        <v>0.57579999999999998</v>
      </c>
      <c r="F220" s="141">
        <v>0.15010000000000001</v>
      </c>
      <c r="G220" s="140">
        <v>0.27410000000000001</v>
      </c>
      <c r="H220" s="139">
        <v>44</v>
      </c>
      <c r="I220" s="139" t="s">
        <v>222</v>
      </c>
    </row>
    <row r="221" spans="1:9" ht="35.1" customHeight="1" x14ac:dyDescent="0.3">
      <c r="A221" s="132" t="s">
        <v>388</v>
      </c>
      <c r="B221" s="133">
        <v>2015</v>
      </c>
      <c r="C221" s="155">
        <v>66</v>
      </c>
      <c r="D221" s="134" t="s">
        <v>49</v>
      </c>
      <c r="E221" s="140">
        <v>0.27079999999999999</v>
      </c>
      <c r="F221" s="141">
        <v>0.17469999999999999</v>
      </c>
      <c r="G221" s="140">
        <v>0.55449999999999999</v>
      </c>
      <c r="H221" s="139">
        <v>45</v>
      </c>
      <c r="I221" s="139" t="s">
        <v>222</v>
      </c>
    </row>
    <row r="222" spans="1:9" ht="35.1" customHeight="1" x14ac:dyDescent="0.3">
      <c r="A222" s="132" t="s">
        <v>388</v>
      </c>
      <c r="B222" s="133">
        <v>2015</v>
      </c>
      <c r="C222" s="155">
        <v>67</v>
      </c>
      <c r="D222" s="134" t="s">
        <v>50</v>
      </c>
      <c r="E222" s="140">
        <v>0.27460000000000001</v>
      </c>
      <c r="F222" s="141">
        <v>0.24959999999999999</v>
      </c>
      <c r="G222" s="140">
        <v>0.4758</v>
      </c>
      <c r="H222" s="139">
        <v>45</v>
      </c>
      <c r="I222" s="139" t="s">
        <v>222</v>
      </c>
    </row>
    <row r="223" spans="1:9" ht="35.1" customHeight="1" x14ac:dyDescent="0.3">
      <c r="A223" s="132" t="s">
        <v>388</v>
      </c>
      <c r="B223" s="133">
        <v>2015</v>
      </c>
      <c r="C223" s="155">
        <v>68</v>
      </c>
      <c r="D223" s="134" t="s">
        <v>51</v>
      </c>
      <c r="E223" s="140">
        <v>0.4844</v>
      </c>
      <c r="F223" s="141">
        <v>0.2432</v>
      </c>
      <c r="G223" s="140">
        <v>0.27239999999999998</v>
      </c>
      <c r="H223" s="139">
        <v>45</v>
      </c>
      <c r="I223" s="139" t="s">
        <v>222</v>
      </c>
    </row>
    <row r="224" spans="1:9" ht="35.1" customHeight="1" x14ac:dyDescent="0.3">
      <c r="A224" s="132" t="s">
        <v>388</v>
      </c>
      <c r="B224" s="133">
        <v>2015</v>
      </c>
      <c r="C224" s="155">
        <v>69</v>
      </c>
      <c r="D224" s="134" t="s">
        <v>392</v>
      </c>
      <c r="E224" s="140">
        <v>0.502</v>
      </c>
      <c r="F224" s="141">
        <v>0.2752</v>
      </c>
      <c r="G224" s="140">
        <v>0.2228</v>
      </c>
      <c r="H224" s="139">
        <v>45</v>
      </c>
      <c r="I224" s="139" t="s">
        <v>222</v>
      </c>
    </row>
    <row r="225" spans="1:9" ht="35.1" customHeight="1" x14ac:dyDescent="0.3">
      <c r="A225" s="132" t="s">
        <v>388</v>
      </c>
      <c r="B225" s="133">
        <v>2015</v>
      </c>
      <c r="C225" s="155">
        <v>70</v>
      </c>
      <c r="D225" s="134" t="s">
        <v>53</v>
      </c>
      <c r="E225" s="140">
        <v>0.60170000000000001</v>
      </c>
      <c r="F225" s="141">
        <v>0.29299999999999998</v>
      </c>
      <c r="G225" s="140">
        <v>0.1052</v>
      </c>
      <c r="H225" s="139">
        <v>45</v>
      </c>
      <c r="I225" s="139" t="s">
        <v>222</v>
      </c>
    </row>
    <row r="226" spans="1:9" ht="35.1" customHeight="1" x14ac:dyDescent="0.3">
      <c r="A226" s="132" t="s">
        <v>388</v>
      </c>
      <c r="B226" s="133">
        <v>2015</v>
      </c>
      <c r="C226" s="155">
        <v>71</v>
      </c>
      <c r="D226" s="134" t="s">
        <v>393</v>
      </c>
      <c r="E226" s="140">
        <v>0.45190000000000002</v>
      </c>
      <c r="F226" s="141">
        <v>0.24360000000000001</v>
      </c>
      <c r="G226" s="140">
        <v>0.30449999999999999</v>
      </c>
      <c r="H226" s="139">
        <v>45</v>
      </c>
      <c r="I226" s="139" t="s">
        <v>222</v>
      </c>
    </row>
    <row r="227" spans="1:9" ht="35.1" customHeight="1" x14ac:dyDescent="0.3">
      <c r="A227" s="132" t="s">
        <v>388</v>
      </c>
      <c r="B227" s="133">
        <v>2015</v>
      </c>
      <c r="C227" s="155">
        <v>79</v>
      </c>
      <c r="D227" s="134" t="s">
        <v>55</v>
      </c>
      <c r="E227" s="140">
        <v>0.78720000000000001</v>
      </c>
      <c r="F227" s="141">
        <v>0.16209999999999999</v>
      </c>
      <c r="G227" s="140">
        <v>5.0599999999999999E-2</v>
      </c>
      <c r="H227" s="139">
        <v>43</v>
      </c>
      <c r="I227" s="139">
        <v>0</v>
      </c>
    </row>
    <row r="228" spans="1:9" ht="35.1" customHeight="1" x14ac:dyDescent="0.3">
      <c r="A228" s="132" t="s">
        <v>388</v>
      </c>
      <c r="B228" s="133">
        <v>2015</v>
      </c>
      <c r="C228" s="155">
        <v>80</v>
      </c>
      <c r="D228" s="132" t="s">
        <v>394</v>
      </c>
      <c r="E228" s="140">
        <v>1</v>
      </c>
      <c r="F228" s="141">
        <v>0</v>
      </c>
      <c r="G228" s="140">
        <v>0</v>
      </c>
      <c r="H228" s="139">
        <v>22</v>
      </c>
      <c r="I228" s="139">
        <v>0</v>
      </c>
    </row>
    <row r="229" spans="1:9" ht="35.1" customHeight="1" x14ac:dyDescent="0.3">
      <c r="A229" s="132" t="s">
        <v>388</v>
      </c>
      <c r="B229" s="133">
        <v>2015</v>
      </c>
      <c r="C229" s="155">
        <v>81</v>
      </c>
      <c r="D229" s="132" t="s">
        <v>395</v>
      </c>
      <c r="E229" s="140">
        <v>0.75190000000000001</v>
      </c>
      <c r="F229" s="141">
        <v>0.24809999999999999</v>
      </c>
      <c r="G229" s="140">
        <v>0</v>
      </c>
      <c r="H229" s="139">
        <v>16</v>
      </c>
      <c r="I229" s="139">
        <v>0</v>
      </c>
    </row>
    <row r="230" spans="1:9" ht="35.1" customHeight="1" x14ac:dyDescent="0.3">
      <c r="A230" s="132" t="s">
        <v>388</v>
      </c>
      <c r="B230" s="133">
        <v>2015</v>
      </c>
      <c r="C230" s="155">
        <v>82</v>
      </c>
      <c r="D230" s="132" t="s">
        <v>396</v>
      </c>
      <c r="E230" s="140">
        <v>1</v>
      </c>
      <c r="F230" s="141">
        <v>0</v>
      </c>
      <c r="G230" s="140">
        <v>0</v>
      </c>
      <c r="H230" s="139">
        <v>8</v>
      </c>
      <c r="I230" s="139">
        <v>0</v>
      </c>
    </row>
    <row r="231" spans="1:9" ht="35.1" customHeight="1" x14ac:dyDescent="0.3">
      <c r="A231" s="132" t="s">
        <v>388</v>
      </c>
      <c r="B231" s="133">
        <v>2015</v>
      </c>
      <c r="C231" s="155">
        <v>83</v>
      </c>
      <c r="D231" s="132" t="s">
        <v>397</v>
      </c>
      <c r="E231" s="140">
        <v>0.43919999999999998</v>
      </c>
      <c r="F231" s="141">
        <v>0.18690000000000001</v>
      </c>
      <c r="G231" s="140">
        <v>0.37390000000000001</v>
      </c>
      <c r="H231" s="139">
        <v>5</v>
      </c>
      <c r="I231" s="139">
        <v>0</v>
      </c>
    </row>
    <row r="232" spans="1:9" ht="35.1" customHeight="1" x14ac:dyDescent="0.3">
      <c r="A232" s="132" t="s">
        <v>388</v>
      </c>
      <c r="B232" s="133">
        <v>2015</v>
      </c>
      <c r="C232" s="155">
        <v>84</v>
      </c>
      <c r="D232" s="132" t="s">
        <v>398</v>
      </c>
      <c r="E232" s="140">
        <v>1</v>
      </c>
      <c r="F232" s="141">
        <v>0</v>
      </c>
      <c r="G232" s="140">
        <v>0</v>
      </c>
      <c r="H232" s="139">
        <v>2</v>
      </c>
      <c r="I232" s="139">
        <v>0</v>
      </c>
    </row>
    <row r="233" spans="1:9" ht="17.100000000000001" customHeight="1" x14ac:dyDescent="0.3">
      <c r="A233" s="134" t="s">
        <v>366</v>
      </c>
      <c r="B233" s="133">
        <v>2014</v>
      </c>
      <c r="C233" s="155">
        <v>1</v>
      </c>
      <c r="D233" s="134" t="s">
        <v>367</v>
      </c>
      <c r="E233" s="140">
        <v>0.72370000000000001</v>
      </c>
      <c r="F233" s="141">
        <v>0.111</v>
      </c>
      <c r="G233" s="140">
        <v>0.1653</v>
      </c>
      <c r="H233" s="139">
        <v>47</v>
      </c>
      <c r="I233" s="139" t="s">
        <v>222</v>
      </c>
    </row>
    <row r="234" spans="1:9" ht="17.100000000000001" customHeight="1" x14ac:dyDescent="0.3">
      <c r="A234" s="134" t="s">
        <v>366</v>
      </c>
      <c r="B234" s="133">
        <v>2014</v>
      </c>
      <c r="C234" s="155">
        <v>2</v>
      </c>
      <c r="D234" s="134" t="s">
        <v>0</v>
      </c>
      <c r="E234" s="140">
        <v>0.66500000000000004</v>
      </c>
      <c r="F234" s="141">
        <v>0.23069999999999999</v>
      </c>
      <c r="G234" s="140">
        <v>0.1043</v>
      </c>
      <c r="H234" s="139">
        <v>47</v>
      </c>
      <c r="I234" s="139" t="s">
        <v>222</v>
      </c>
    </row>
    <row r="235" spans="1:9" ht="17.100000000000001" customHeight="1" x14ac:dyDescent="0.3">
      <c r="A235" s="134" t="s">
        <v>366</v>
      </c>
      <c r="B235" s="133">
        <v>2014</v>
      </c>
      <c r="C235" s="155">
        <v>3</v>
      </c>
      <c r="D235" s="134" t="s">
        <v>1</v>
      </c>
      <c r="E235" s="140">
        <v>0.72309999999999997</v>
      </c>
      <c r="F235" s="141">
        <v>6.6900000000000001E-2</v>
      </c>
      <c r="G235" s="140">
        <v>0.21</v>
      </c>
      <c r="H235" s="139">
        <v>47</v>
      </c>
      <c r="I235" s="139" t="s">
        <v>222</v>
      </c>
    </row>
    <row r="236" spans="1:9" ht="17.100000000000001" customHeight="1" x14ac:dyDescent="0.3">
      <c r="A236" s="134" t="s">
        <v>366</v>
      </c>
      <c r="B236" s="133">
        <v>2014</v>
      </c>
      <c r="C236" s="155">
        <v>4</v>
      </c>
      <c r="D236" s="134" t="s">
        <v>90</v>
      </c>
      <c r="E236" s="140">
        <v>0.72170000000000001</v>
      </c>
      <c r="F236" s="141">
        <v>0.1313</v>
      </c>
      <c r="G236" s="140">
        <v>0.14699999999999999</v>
      </c>
      <c r="H236" s="139">
        <v>46</v>
      </c>
      <c r="I236" s="139" t="s">
        <v>222</v>
      </c>
    </row>
    <row r="237" spans="1:9" ht="17.100000000000001" customHeight="1" x14ac:dyDescent="0.3">
      <c r="A237" s="134" t="s">
        <v>366</v>
      </c>
      <c r="B237" s="133">
        <v>2014</v>
      </c>
      <c r="C237" s="155">
        <v>5</v>
      </c>
      <c r="D237" s="134" t="s">
        <v>2</v>
      </c>
      <c r="E237" s="140">
        <v>0.89400000000000002</v>
      </c>
      <c r="F237" s="141">
        <v>4.1000000000000002E-2</v>
      </c>
      <c r="G237" s="140">
        <v>6.5000000000000002E-2</v>
      </c>
      <c r="H237" s="139">
        <v>46</v>
      </c>
      <c r="I237" s="139" t="s">
        <v>222</v>
      </c>
    </row>
    <row r="238" spans="1:9" ht="17.100000000000001" customHeight="1" x14ac:dyDescent="0.3">
      <c r="A238" s="134" t="s">
        <v>366</v>
      </c>
      <c r="B238" s="133">
        <v>2014</v>
      </c>
      <c r="C238" s="155">
        <v>6</v>
      </c>
      <c r="D238" s="134" t="s">
        <v>3</v>
      </c>
      <c r="E238" s="140">
        <v>0.72840000000000005</v>
      </c>
      <c r="F238" s="141">
        <v>8.4199999999999997E-2</v>
      </c>
      <c r="G238" s="140">
        <v>0.18740000000000001</v>
      </c>
      <c r="H238" s="139">
        <v>47</v>
      </c>
      <c r="I238" s="139" t="s">
        <v>222</v>
      </c>
    </row>
    <row r="239" spans="1:9" ht="17.100000000000001" customHeight="1" x14ac:dyDescent="0.3">
      <c r="A239" s="134" t="s">
        <v>366</v>
      </c>
      <c r="B239" s="133">
        <v>2014</v>
      </c>
      <c r="C239" s="155">
        <v>7</v>
      </c>
      <c r="D239" s="134" t="s">
        <v>95</v>
      </c>
      <c r="E239" s="140">
        <v>0.93630000000000002</v>
      </c>
      <c r="F239" s="141">
        <v>2.0799999999999999E-2</v>
      </c>
      <c r="G239" s="140">
        <v>4.2799999999999998E-2</v>
      </c>
      <c r="H239" s="139">
        <v>47</v>
      </c>
      <c r="I239" s="139" t="s">
        <v>222</v>
      </c>
    </row>
    <row r="240" spans="1:9" ht="17.100000000000001" customHeight="1" x14ac:dyDescent="0.3">
      <c r="A240" s="134" t="s">
        <v>366</v>
      </c>
      <c r="B240" s="133">
        <v>2014</v>
      </c>
      <c r="C240" s="155">
        <v>8</v>
      </c>
      <c r="D240" s="134" t="s">
        <v>4</v>
      </c>
      <c r="E240" s="140">
        <v>0.91259999999999997</v>
      </c>
      <c r="F240" s="141">
        <v>4.7300000000000002E-2</v>
      </c>
      <c r="G240" s="140">
        <v>0.04</v>
      </c>
      <c r="H240" s="139">
        <v>47</v>
      </c>
      <c r="I240" s="139" t="s">
        <v>222</v>
      </c>
    </row>
    <row r="241" spans="1:9" ht="17.100000000000001" customHeight="1" x14ac:dyDescent="0.3">
      <c r="A241" s="134" t="s">
        <v>366</v>
      </c>
      <c r="B241" s="133">
        <v>2014</v>
      </c>
      <c r="C241" s="155">
        <v>9</v>
      </c>
      <c r="D241" s="134" t="s">
        <v>368</v>
      </c>
      <c r="E241" s="140">
        <v>0.51819999999999999</v>
      </c>
      <c r="F241" s="141">
        <v>0.11310000000000001</v>
      </c>
      <c r="G241" s="140">
        <v>0.36859999999999998</v>
      </c>
      <c r="H241" s="139">
        <v>47</v>
      </c>
      <c r="I241" s="139">
        <v>0</v>
      </c>
    </row>
    <row r="242" spans="1:9" ht="17.100000000000001" customHeight="1" x14ac:dyDescent="0.3">
      <c r="A242" s="134" t="s">
        <v>366</v>
      </c>
      <c r="B242" s="133">
        <v>2014</v>
      </c>
      <c r="C242" s="155">
        <v>10</v>
      </c>
      <c r="D242" s="134" t="s">
        <v>230</v>
      </c>
      <c r="E242" s="140">
        <v>0.61570000000000003</v>
      </c>
      <c r="F242" s="141">
        <v>0.17399999999999999</v>
      </c>
      <c r="G242" s="140">
        <v>0.2104</v>
      </c>
      <c r="H242" s="139">
        <v>46</v>
      </c>
      <c r="I242" s="139">
        <v>0</v>
      </c>
    </row>
    <row r="243" spans="1:9" ht="17.100000000000001" customHeight="1" x14ac:dyDescent="0.3">
      <c r="A243" s="134" t="s">
        <v>366</v>
      </c>
      <c r="B243" s="133">
        <v>2014</v>
      </c>
      <c r="C243" s="155">
        <v>11</v>
      </c>
      <c r="D243" s="134" t="s">
        <v>369</v>
      </c>
      <c r="E243" s="140">
        <v>0.62949999999999995</v>
      </c>
      <c r="F243" s="141">
        <v>0.13420000000000001</v>
      </c>
      <c r="G243" s="140">
        <v>0.23619999999999999</v>
      </c>
      <c r="H243" s="139">
        <v>45</v>
      </c>
      <c r="I243" s="139">
        <v>0</v>
      </c>
    </row>
    <row r="244" spans="1:9" ht="17.100000000000001" customHeight="1" x14ac:dyDescent="0.3">
      <c r="A244" s="134" t="s">
        <v>366</v>
      </c>
      <c r="B244" s="133">
        <v>2014</v>
      </c>
      <c r="C244" s="155">
        <v>12</v>
      </c>
      <c r="D244" s="134" t="s">
        <v>370</v>
      </c>
      <c r="E244" s="140">
        <v>0.85260000000000002</v>
      </c>
      <c r="F244" s="141">
        <v>0.10349999999999999</v>
      </c>
      <c r="G244" s="140">
        <v>4.3799999999999999E-2</v>
      </c>
      <c r="H244" s="139">
        <v>47</v>
      </c>
      <c r="I244" s="139">
        <v>0</v>
      </c>
    </row>
    <row r="245" spans="1:9" ht="17.100000000000001" customHeight="1" x14ac:dyDescent="0.3">
      <c r="A245" s="134" t="s">
        <v>366</v>
      </c>
      <c r="B245" s="133">
        <v>2014</v>
      </c>
      <c r="C245" s="155">
        <v>13</v>
      </c>
      <c r="D245" s="134" t="s">
        <v>7</v>
      </c>
      <c r="E245" s="140">
        <v>0.89280000000000004</v>
      </c>
      <c r="F245" s="141">
        <v>4.7300000000000002E-2</v>
      </c>
      <c r="G245" s="140">
        <v>5.9900000000000002E-2</v>
      </c>
      <c r="H245" s="139">
        <v>47</v>
      </c>
      <c r="I245" s="139">
        <v>0</v>
      </c>
    </row>
    <row r="246" spans="1:9" ht="35.1" customHeight="1" x14ac:dyDescent="0.3">
      <c r="A246" s="134" t="s">
        <v>366</v>
      </c>
      <c r="B246" s="133">
        <v>2014</v>
      </c>
      <c r="C246" s="155">
        <v>14</v>
      </c>
      <c r="D246" s="132" t="s">
        <v>371</v>
      </c>
      <c r="E246" s="140">
        <v>0.70530000000000004</v>
      </c>
      <c r="F246" s="141">
        <v>0.19209999999999999</v>
      </c>
      <c r="G246" s="140">
        <v>0.1026</v>
      </c>
      <c r="H246" s="139">
        <v>47</v>
      </c>
      <c r="I246" s="139">
        <v>0</v>
      </c>
    </row>
    <row r="247" spans="1:9" ht="17.100000000000001" customHeight="1" x14ac:dyDescent="0.3">
      <c r="A247" s="134" t="s">
        <v>366</v>
      </c>
      <c r="B247" s="133">
        <v>2014</v>
      </c>
      <c r="C247" s="155">
        <v>15</v>
      </c>
      <c r="D247" s="134" t="s">
        <v>97</v>
      </c>
      <c r="E247" s="140">
        <v>0.82909999999999995</v>
      </c>
      <c r="F247" s="141">
        <v>3.85E-2</v>
      </c>
      <c r="G247" s="140">
        <v>0.13239999999999999</v>
      </c>
      <c r="H247" s="139">
        <v>47</v>
      </c>
      <c r="I247" s="139">
        <v>0</v>
      </c>
    </row>
    <row r="248" spans="1:9" ht="17.100000000000001" customHeight="1" x14ac:dyDescent="0.3">
      <c r="A248" s="134" t="s">
        <v>366</v>
      </c>
      <c r="B248" s="133">
        <v>2014</v>
      </c>
      <c r="C248" s="155">
        <v>16</v>
      </c>
      <c r="D248" s="134" t="s">
        <v>8</v>
      </c>
      <c r="E248" s="140">
        <v>0.87339999999999995</v>
      </c>
      <c r="F248" s="141">
        <v>0.12659999999999999</v>
      </c>
      <c r="G248" s="140">
        <v>0</v>
      </c>
      <c r="H248" s="139">
        <v>47</v>
      </c>
      <c r="I248" s="139">
        <v>0</v>
      </c>
    </row>
    <row r="249" spans="1:9" ht="17.100000000000001" customHeight="1" x14ac:dyDescent="0.3">
      <c r="A249" s="134" t="s">
        <v>366</v>
      </c>
      <c r="B249" s="133">
        <v>2014</v>
      </c>
      <c r="C249" s="155">
        <v>17</v>
      </c>
      <c r="D249" s="134" t="s">
        <v>372</v>
      </c>
      <c r="E249" s="140">
        <v>0.69030000000000002</v>
      </c>
      <c r="F249" s="141">
        <v>0.2021</v>
      </c>
      <c r="G249" s="140">
        <v>0.1076</v>
      </c>
      <c r="H249" s="139">
        <v>45</v>
      </c>
      <c r="I249" s="139">
        <v>2</v>
      </c>
    </row>
    <row r="250" spans="1:9" ht="17.100000000000001" customHeight="1" x14ac:dyDescent="0.3">
      <c r="A250" s="134" t="s">
        <v>366</v>
      </c>
      <c r="B250" s="133">
        <v>2014</v>
      </c>
      <c r="C250" s="155">
        <v>18</v>
      </c>
      <c r="D250" s="134" t="s">
        <v>10</v>
      </c>
      <c r="E250" s="140">
        <v>0.55789999999999995</v>
      </c>
      <c r="F250" s="141">
        <v>0.18779999999999999</v>
      </c>
      <c r="G250" s="140">
        <v>0.25419999999999998</v>
      </c>
      <c r="H250" s="139">
        <v>46</v>
      </c>
      <c r="I250" s="139">
        <v>1</v>
      </c>
    </row>
    <row r="251" spans="1:9" ht="35.1" customHeight="1" x14ac:dyDescent="0.3">
      <c r="A251" s="134" t="s">
        <v>366</v>
      </c>
      <c r="B251" s="133">
        <v>2014</v>
      </c>
      <c r="C251" s="155">
        <v>19</v>
      </c>
      <c r="D251" s="132" t="s">
        <v>373</v>
      </c>
      <c r="E251" s="140">
        <v>0.7177</v>
      </c>
      <c r="F251" s="141">
        <v>6.0299999999999999E-2</v>
      </c>
      <c r="G251" s="140">
        <v>0.22189999999999999</v>
      </c>
      <c r="H251" s="139">
        <v>46</v>
      </c>
      <c r="I251" s="139">
        <v>1</v>
      </c>
    </row>
    <row r="252" spans="1:9" ht="17.100000000000001" customHeight="1" x14ac:dyDescent="0.3">
      <c r="A252" s="134" t="s">
        <v>366</v>
      </c>
      <c r="B252" s="133">
        <v>2014</v>
      </c>
      <c r="C252" s="155">
        <v>20</v>
      </c>
      <c r="D252" s="134" t="s">
        <v>374</v>
      </c>
      <c r="E252" s="140">
        <v>0.83360000000000001</v>
      </c>
      <c r="F252" s="141">
        <v>0.1022</v>
      </c>
      <c r="G252" s="140">
        <v>6.4199999999999993E-2</v>
      </c>
      <c r="H252" s="139">
        <v>47</v>
      </c>
      <c r="I252" s="139" t="s">
        <v>222</v>
      </c>
    </row>
    <row r="253" spans="1:9" ht="17.100000000000001" customHeight="1" x14ac:dyDescent="0.3">
      <c r="A253" s="134" t="s">
        <v>366</v>
      </c>
      <c r="B253" s="133">
        <v>2014</v>
      </c>
      <c r="C253" s="155">
        <v>21</v>
      </c>
      <c r="D253" s="134" t="s">
        <v>12</v>
      </c>
      <c r="E253" s="140">
        <v>0.72470000000000001</v>
      </c>
      <c r="F253" s="141">
        <v>0.12809999999999999</v>
      </c>
      <c r="G253" s="140">
        <v>0.1472</v>
      </c>
      <c r="H253" s="139">
        <v>47</v>
      </c>
      <c r="I253" s="139">
        <v>0</v>
      </c>
    </row>
    <row r="254" spans="1:9" ht="17.100000000000001" customHeight="1" x14ac:dyDescent="0.3">
      <c r="A254" s="134" t="s">
        <v>366</v>
      </c>
      <c r="B254" s="133">
        <v>2014</v>
      </c>
      <c r="C254" s="155">
        <v>22</v>
      </c>
      <c r="D254" s="134" t="s">
        <v>13</v>
      </c>
      <c r="E254" s="140">
        <v>0.60589999999999999</v>
      </c>
      <c r="F254" s="141">
        <v>0.2107</v>
      </c>
      <c r="G254" s="140">
        <v>0.18329999999999999</v>
      </c>
      <c r="H254" s="139">
        <v>43</v>
      </c>
      <c r="I254" s="139">
        <v>4</v>
      </c>
    </row>
    <row r="255" spans="1:9" ht="17.100000000000001" customHeight="1" x14ac:dyDescent="0.3">
      <c r="A255" s="134" t="s">
        <v>366</v>
      </c>
      <c r="B255" s="133">
        <v>2014</v>
      </c>
      <c r="C255" s="155">
        <v>23</v>
      </c>
      <c r="D255" s="134" t="s">
        <v>14</v>
      </c>
      <c r="E255" s="140">
        <v>0.52549999999999997</v>
      </c>
      <c r="F255" s="141">
        <v>0.1459</v>
      </c>
      <c r="G255" s="140">
        <v>0.3286</v>
      </c>
      <c r="H255" s="139">
        <v>41</v>
      </c>
      <c r="I255" s="139">
        <v>6</v>
      </c>
    </row>
    <row r="256" spans="1:9" ht="17.100000000000001" customHeight="1" x14ac:dyDescent="0.3">
      <c r="A256" s="134" t="s">
        <v>366</v>
      </c>
      <c r="B256" s="133">
        <v>2014</v>
      </c>
      <c r="C256" s="155">
        <v>24</v>
      </c>
      <c r="D256" s="134" t="s">
        <v>375</v>
      </c>
      <c r="E256" s="140">
        <v>0.4456</v>
      </c>
      <c r="F256" s="141">
        <v>0.22239999999999999</v>
      </c>
      <c r="G256" s="140">
        <v>0.33200000000000002</v>
      </c>
      <c r="H256" s="139">
        <v>45</v>
      </c>
      <c r="I256" s="139">
        <v>2</v>
      </c>
    </row>
    <row r="257" spans="1:9" ht="17.100000000000001" customHeight="1" x14ac:dyDescent="0.3">
      <c r="A257" s="134" t="s">
        <v>366</v>
      </c>
      <c r="B257" s="133">
        <v>2014</v>
      </c>
      <c r="C257" s="155">
        <v>25</v>
      </c>
      <c r="D257" s="134" t="s">
        <v>16</v>
      </c>
      <c r="E257" s="140">
        <v>0.56379999999999997</v>
      </c>
      <c r="F257" s="141">
        <v>0.29949999999999999</v>
      </c>
      <c r="G257" s="140">
        <v>0.13669999999999999</v>
      </c>
      <c r="H257" s="139">
        <v>43</v>
      </c>
      <c r="I257" s="139">
        <v>4</v>
      </c>
    </row>
    <row r="258" spans="1:9" ht="17.100000000000001" customHeight="1" x14ac:dyDescent="0.3">
      <c r="A258" s="134" t="s">
        <v>366</v>
      </c>
      <c r="B258" s="133">
        <v>2014</v>
      </c>
      <c r="C258" s="155">
        <v>26</v>
      </c>
      <c r="D258" s="134" t="s">
        <v>98</v>
      </c>
      <c r="E258" s="140">
        <v>0.85129999999999995</v>
      </c>
      <c r="F258" s="141">
        <v>6.4199999999999993E-2</v>
      </c>
      <c r="G258" s="140">
        <v>8.4500000000000006E-2</v>
      </c>
      <c r="H258" s="139">
        <v>46</v>
      </c>
      <c r="I258" s="139">
        <v>0</v>
      </c>
    </row>
    <row r="259" spans="1:9" ht="17.100000000000001" customHeight="1" x14ac:dyDescent="0.3">
      <c r="A259" s="134" t="s">
        <v>366</v>
      </c>
      <c r="B259" s="133">
        <v>2014</v>
      </c>
      <c r="C259" s="155">
        <v>27</v>
      </c>
      <c r="D259" s="134" t="s">
        <v>17</v>
      </c>
      <c r="E259" s="140">
        <v>0.70840000000000003</v>
      </c>
      <c r="F259" s="141">
        <v>0.20399999999999999</v>
      </c>
      <c r="G259" s="140">
        <v>8.7599999999999997E-2</v>
      </c>
      <c r="H259" s="139">
        <v>45</v>
      </c>
      <c r="I259" s="139">
        <v>1</v>
      </c>
    </row>
    <row r="260" spans="1:9" ht="17.100000000000001" customHeight="1" x14ac:dyDescent="0.3">
      <c r="A260" s="134" t="s">
        <v>376</v>
      </c>
      <c r="B260" s="133">
        <v>2014</v>
      </c>
      <c r="C260" s="155">
        <v>28</v>
      </c>
      <c r="D260" s="134" t="s">
        <v>18</v>
      </c>
      <c r="E260" s="140">
        <v>0.91700000000000004</v>
      </c>
      <c r="F260" s="141">
        <v>8.3000000000000004E-2</v>
      </c>
      <c r="G260" s="140">
        <v>0</v>
      </c>
      <c r="H260" s="139">
        <v>47</v>
      </c>
      <c r="I260" s="139" t="s">
        <v>222</v>
      </c>
    </row>
    <row r="261" spans="1:9" ht="35.1" customHeight="1" x14ac:dyDescent="0.3">
      <c r="A261" s="134" t="s">
        <v>366</v>
      </c>
      <c r="B261" s="133">
        <v>2014</v>
      </c>
      <c r="C261" s="155">
        <v>29</v>
      </c>
      <c r="D261" s="132" t="s">
        <v>377</v>
      </c>
      <c r="E261" s="140">
        <v>0.65669999999999995</v>
      </c>
      <c r="F261" s="141">
        <v>0.23710000000000001</v>
      </c>
      <c r="G261" s="140">
        <v>0.1062</v>
      </c>
      <c r="H261" s="139">
        <v>47</v>
      </c>
      <c r="I261" s="139">
        <v>0</v>
      </c>
    </row>
    <row r="262" spans="1:9" ht="17.100000000000001" customHeight="1" x14ac:dyDescent="0.3">
      <c r="A262" s="134" t="s">
        <v>366</v>
      </c>
      <c r="B262" s="133">
        <v>2014</v>
      </c>
      <c r="C262" s="155">
        <v>30</v>
      </c>
      <c r="D262" s="134" t="s">
        <v>20</v>
      </c>
      <c r="E262" s="140">
        <v>0.41360000000000002</v>
      </c>
      <c r="F262" s="141">
        <v>0.26119999999999999</v>
      </c>
      <c r="G262" s="140">
        <v>0.32519999999999999</v>
      </c>
      <c r="H262" s="139">
        <v>46</v>
      </c>
      <c r="I262" s="139">
        <v>1</v>
      </c>
    </row>
    <row r="263" spans="1:9" ht="17.100000000000001" customHeight="1" x14ac:dyDescent="0.3">
      <c r="A263" s="134" t="s">
        <v>366</v>
      </c>
      <c r="B263" s="133">
        <v>2014</v>
      </c>
      <c r="C263" s="155">
        <v>31</v>
      </c>
      <c r="D263" s="134" t="s">
        <v>21</v>
      </c>
      <c r="E263" s="140">
        <v>0.47870000000000001</v>
      </c>
      <c r="F263" s="141">
        <v>0.17369999999999999</v>
      </c>
      <c r="G263" s="140">
        <v>0.34760000000000002</v>
      </c>
      <c r="H263" s="139">
        <v>46</v>
      </c>
      <c r="I263" s="139">
        <v>1</v>
      </c>
    </row>
    <row r="264" spans="1:9" ht="17.100000000000001" customHeight="1" x14ac:dyDescent="0.3">
      <c r="A264" s="134" t="s">
        <v>366</v>
      </c>
      <c r="B264" s="133">
        <v>2014</v>
      </c>
      <c r="C264" s="155">
        <v>32</v>
      </c>
      <c r="D264" s="134" t="s">
        <v>22</v>
      </c>
      <c r="E264" s="140">
        <v>0.32940000000000003</v>
      </c>
      <c r="F264" s="141">
        <v>0.29299999999999998</v>
      </c>
      <c r="G264" s="140">
        <v>0.37759999999999999</v>
      </c>
      <c r="H264" s="139">
        <v>45</v>
      </c>
      <c r="I264" s="139">
        <v>1</v>
      </c>
    </row>
    <row r="265" spans="1:9" ht="17.100000000000001" customHeight="1" x14ac:dyDescent="0.3">
      <c r="A265" s="134" t="s">
        <v>366</v>
      </c>
      <c r="B265" s="133">
        <v>2014</v>
      </c>
      <c r="C265" s="155">
        <v>33</v>
      </c>
      <c r="D265" s="134" t="s">
        <v>23</v>
      </c>
      <c r="E265" s="140">
        <v>0.2641</v>
      </c>
      <c r="F265" s="141">
        <v>0.37590000000000001</v>
      </c>
      <c r="G265" s="140">
        <v>0.3599</v>
      </c>
      <c r="H265" s="139">
        <v>42</v>
      </c>
      <c r="I265" s="139">
        <v>4</v>
      </c>
    </row>
    <row r="266" spans="1:9" ht="35.1" customHeight="1" x14ac:dyDescent="0.3">
      <c r="A266" s="134" t="s">
        <v>366</v>
      </c>
      <c r="B266" s="133">
        <v>2014</v>
      </c>
      <c r="C266" s="155">
        <v>34</v>
      </c>
      <c r="D266" s="132" t="s">
        <v>378</v>
      </c>
      <c r="E266" s="140">
        <v>0.70389999999999997</v>
      </c>
      <c r="F266" s="141">
        <v>0.1615</v>
      </c>
      <c r="G266" s="140">
        <v>0.13469999999999999</v>
      </c>
      <c r="H266" s="139">
        <v>43</v>
      </c>
      <c r="I266" s="139">
        <v>4</v>
      </c>
    </row>
    <row r="267" spans="1:9" ht="17.100000000000001" customHeight="1" x14ac:dyDescent="0.3">
      <c r="A267" s="134" t="s">
        <v>366</v>
      </c>
      <c r="B267" s="133">
        <v>2014</v>
      </c>
      <c r="C267" s="155">
        <v>35</v>
      </c>
      <c r="D267" s="134" t="s">
        <v>99</v>
      </c>
      <c r="E267" s="140">
        <v>0.87260000000000004</v>
      </c>
      <c r="F267" s="141">
        <v>8.5199999999999998E-2</v>
      </c>
      <c r="G267" s="140">
        <v>4.2099999999999999E-2</v>
      </c>
      <c r="H267" s="139">
        <v>46</v>
      </c>
      <c r="I267" s="139">
        <v>1</v>
      </c>
    </row>
    <row r="268" spans="1:9" ht="17.100000000000001" customHeight="1" x14ac:dyDescent="0.3">
      <c r="A268" s="134" t="s">
        <v>366</v>
      </c>
      <c r="B268" s="133">
        <v>2014</v>
      </c>
      <c r="C268" s="155">
        <v>36</v>
      </c>
      <c r="D268" s="134" t="s">
        <v>24</v>
      </c>
      <c r="E268" s="140">
        <v>0.91769999999999996</v>
      </c>
      <c r="F268" s="141">
        <v>6.1899999999999997E-2</v>
      </c>
      <c r="G268" s="140">
        <v>2.0400000000000001E-2</v>
      </c>
      <c r="H268" s="139">
        <v>47</v>
      </c>
      <c r="I268" s="139">
        <v>0</v>
      </c>
    </row>
    <row r="269" spans="1:9" ht="35.1" customHeight="1" x14ac:dyDescent="0.3">
      <c r="A269" s="134" t="s">
        <v>366</v>
      </c>
      <c r="B269" s="133">
        <v>2014</v>
      </c>
      <c r="C269" s="155">
        <v>37</v>
      </c>
      <c r="D269" s="132" t="s">
        <v>379</v>
      </c>
      <c r="E269" s="140">
        <v>0.6663</v>
      </c>
      <c r="F269" s="141">
        <v>0.2021</v>
      </c>
      <c r="G269" s="140">
        <v>0.13159999999999999</v>
      </c>
      <c r="H269" s="139">
        <v>45</v>
      </c>
      <c r="I269" s="139">
        <v>2</v>
      </c>
    </row>
    <row r="270" spans="1:9" ht="53.1" customHeight="1" x14ac:dyDescent="0.3">
      <c r="A270" s="134" t="s">
        <v>366</v>
      </c>
      <c r="B270" s="133">
        <v>2014</v>
      </c>
      <c r="C270" s="155">
        <v>38</v>
      </c>
      <c r="D270" s="132" t="s">
        <v>380</v>
      </c>
      <c r="E270" s="140">
        <v>0.77070000000000005</v>
      </c>
      <c r="F270" s="141">
        <v>8.8499999999999995E-2</v>
      </c>
      <c r="G270" s="140">
        <v>0.14069999999999999</v>
      </c>
      <c r="H270" s="139">
        <v>44</v>
      </c>
      <c r="I270" s="139">
        <v>3</v>
      </c>
    </row>
    <row r="271" spans="1:9" ht="17.100000000000001" customHeight="1" x14ac:dyDescent="0.3">
      <c r="A271" s="134" t="s">
        <v>366</v>
      </c>
      <c r="B271" s="133">
        <v>2014</v>
      </c>
      <c r="C271" s="155">
        <v>39</v>
      </c>
      <c r="D271" s="134" t="s">
        <v>26</v>
      </c>
      <c r="E271" s="140">
        <v>0.85099999999999998</v>
      </c>
      <c r="F271" s="141">
        <v>0.14899999999999999</v>
      </c>
      <c r="G271" s="140">
        <v>0</v>
      </c>
      <c r="H271" s="139">
        <v>47</v>
      </c>
      <c r="I271" s="139">
        <v>0</v>
      </c>
    </row>
    <row r="272" spans="1:9" ht="17.100000000000001" customHeight="1" x14ac:dyDescent="0.3">
      <c r="A272" s="134" t="s">
        <v>366</v>
      </c>
      <c r="B272" s="133">
        <v>2014</v>
      </c>
      <c r="C272" s="155">
        <v>40</v>
      </c>
      <c r="D272" s="134" t="s">
        <v>381</v>
      </c>
      <c r="E272" s="140">
        <v>0.7026</v>
      </c>
      <c r="F272" s="141">
        <v>0.129</v>
      </c>
      <c r="G272" s="140">
        <v>0.16830000000000001</v>
      </c>
      <c r="H272" s="139">
        <v>47</v>
      </c>
      <c r="I272" s="139" t="s">
        <v>222</v>
      </c>
    </row>
    <row r="273" spans="1:9" ht="17.100000000000001" customHeight="1" x14ac:dyDescent="0.3">
      <c r="A273" s="134" t="s">
        <v>366</v>
      </c>
      <c r="B273" s="133">
        <v>2014</v>
      </c>
      <c r="C273" s="155">
        <v>41</v>
      </c>
      <c r="D273" s="134" t="s">
        <v>382</v>
      </c>
      <c r="E273" s="140">
        <v>0.4793</v>
      </c>
      <c r="F273" s="141">
        <v>0.1628</v>
      </c>
      <c r="G273" s="140">
        <v>0.3579</v>
      </c>
      <c r="H273" s="139">
        <v>44</v>
      </c>
      <c r="I273" s="139">
        <v>3</v>
      </c>
    </row>
    <row r="274" spans="1:9" ht="17.100000000000001" customHeight="1" x14ac:dyDescent="0.3">
      <c r="A274" s="134" t="s">
        <v>366</v>
      </c>
      <c r="B274" s="133">
        <v>2014</v>
      </c>
      <c r="C274" s="155">
        <v>42</v>
      </c>
      <c r="D274" s="134" t="s">
        <v>100</v>
      </c>
      <c r="E274" s="140">
        <v>0.8538</v>
      </c>
      <c r="F274" s="141">
        <v>0.1045</v>
      </c>
      <c r="G274" s="140">
        <v>4.1799999999999997E-2</v>
      </c>
      <c r="H274" s="139">
        <v>47</v>
      </c>
      <c r="I274" s="139">
        <v>0</v>
      </c>
    </row>
    <row r="275" spans="1:9" ht="17.100000000000001" customHeight="1" x14ac:dyDescent="0.3">
      <c r="A275" s="134" t="s">
        <v>366</v>
      </c>
      <c r="B275" s="133">
        <v>2014</v>
      </c>
      <c r="C275" s="155">
        <v>43</v>
      </c>
      <c r="D275" s="134" t="s">
        <v>29</v>
      </c>
      <c r="E275" s="140">
        <v>0.79039999999999999</v>
      </c>
      <c r="F275" s="141">
        <v>0.1028</v>
      </c>
      <c r="G275" s="140">
        <v>0.10680000000000001</v>
      </c>
      <c r="H275" s="139">
        <v>47</v>
      </c>
      <c r="I275" s="139">
        <v>0</v>
      </c>
    </row>
    <row r="276" spans="1:9" ht="17.100000000000001" customHeight="1" x14ac:dyDescent="0.3">
      <c r="A276" s="134" t="s">
        <v>366</v>
      </c>
      <c r="B276" s="133">
        <v>2014</v>
      </c>
      <c r="C276" s="155">
        <v>44</v>
      </c>
      <c r="D276" s="134" t="s">
        <v>30</v>
      </c>
      <c r="E276" s="140">
        <v>0.74150000000000005</v>
      </c>
      <c r="F276" s="141">
        <v>0.12720000000000001</v>
      </c>
      <c r="G276" s="140">
        <v>0.13139999999999999</v>
      </c>
      <c r="H276" s="139">
        <v>46</v>
      </c>
      <c r="I276" s="139">
        <v>0</v>
      </c>
    </row>
    <row r="277" spans="1:9" ht="17.100000000000001" customHeight="1" x14ac:dyDescent="0.3">
      <c r="A277" s="134" t="s">
        <v>366</v>
      </c>
      <c r="B277" s="133">
        <v>2014</v>
      </c>
      <c r="C277" s="155">
        <v>45</v>
      </c>
      <c r="D277" s="134" t="s">
        <v>31</v>
      </c>
      <c r="E277" s="140">
        <v>0.87250000000000005</v>
      </c>
      <c r="F277" s="141">
        <v>0.106</v>
      </c>
      <c r="G277" s="140">
        <v>2.1399999999999999E-2</v>
      </c>
      <c r="H277" s="139">
        <v>47</v>
      </c>
      <c r="I277" s="139">
        <v>0</v>
      </c>
    </row>
    <row r="278" spans="1:9" ht="17.100000000000001" customHeight="1" x14ac:dyDescent="0.3">
      <c r="A278" s="134" t="s">
        <v>366</v>
      </c>
      <c r="B278" s="133">
        <v>2014</v>
      </c>
      <c r="C278" s="155">
        <v>46</v>
      </c>
      <c r="D278" s="134" t="s">
        <v>32</v>
      </c>
      <c r="E278" s="140">
        <v>0.62109999999999999</v>
      </c>
      <c r="F278" s="141">
        <v>0.20979999999999999</v>
      </c>
      <c r="G278" s="140">
        <v>0.1691</v>
      </c>
      <c r="H278" s="139">
        <v>47</v>
      </c>
      <c r="I278" s="139">
        <v>0</v>
      </c>
    </row>
    <row r="279" spans="1:9" ht="17.100000000000001" customHeight="1" x14ac:dyDescent="0.3">
      <c r="A279" s="134" t="s">
        <v>366</v>
      </c>
      <c r="B279" s="133">
        <v>2014</v>
      </c>
      <c r="C279" s="155">
        <v>47</v>
      </c>
      <c r="D279" s="134" t="s">
        <v>33</v>
      </c>
      <c r="E279" s="140">
        <v>0.83330000000000004</v>
      </c>
      <c r="F279" s="141">
        <v>0.1244</v>
      </c>
      <c r="G279" s="140">
        <v>4.2200000000000001E-2</v>
      </c>
      <c r="H279" s="139">
        <v>47</v>
      </c>
      <c r="I279" s="139">
        <v>0</v>
      </c>
    </row>
    <row r="280" spans="1:9" ht="17.100000000000001" customHeight="1" x14ac:dyDescent="0.3">
      <c r="A280" s="134" t="s">
        <v>366</v>
      </c>
      <c r="B280" s="133">
        <v>2014</v>
      </c>
      <c r="C280" s="155">
        <v>48</v>
      </c>
      <c r="D280" s="134" t="s">
        <v>34</v>
      </c>
      <c r="E280" s="140">
        <v>0.83330000000000004</v>
      </c>
      <c r="F280" s="141">
        <v>0.1028</v>
      </c>
      <c r="G280" s="140">
        <v>6.4000000000000001E-2</v>
      </c>
      <c r="H280" s="139">
        <v>47</v>
      </c>
      <c r="I280" s="139" t="s">
        <v>222</v>
      </c>
    </row>
    <row r="281" spans="1:9" ht="17.100000000000001" customHeight="1" x14ac:dyDescent="0.3">
      <c r="A281" s="134" t="s">
        <v>366</v>
      </c>
      <c r="B281" s="133">
        <v>2014</v>
      </c>
      <c r="C281" s="155">
        <v>49</v>
      </c>
      <c r="D281" s="134" t="s">
        <v>91</v>
      </c>
      <c r="E281" s="140">
        <v>0.82950000000000002</v>
      </c>
      <c r="F281" s="141">
        <v>0.1258</v>
      </c>
      <c r="G281" s="140">
        <v>4.48E-2</v>
      </c>
      <c r="H281" s="139">
        <v>46</v>
      </c>
      <c r="I281" s="139" t="s">
        <v>222</v>
      </c>
    </row>
    <row r="282" spans="1:9" ht="17.100000000000001" customHeight="1" x14ac:dyDescent="0.3">
      <c r="A282" s="134" t="s">
        <v>366</v>
      </c>
      <c r="B282" s="133">
        <v>2014</v>
      </c>
      <c r="C282" s="155">
        <v>50</v>
      </c>
      <c r="D282" s="134" t="s">
        <v>35</v>
      </c>
      <c r="E282" s="140">
        <v>0.80800000000000005</v>
      </c>
      <c r="F282" s="141">
        <v>0.1492</v>
      </c>
      <c r="G282" s="140">
        <v>4.2799999999999998E-2</v>
      </c>
      <c r="H282" s="139">
        <v>47</v>
      </c>
      <c r="I282" s="139" t="s">
        <v>222</v>
      </c>
    </row>
    <row r="283" spans="1:9" ht="17.100000000000001" customHeight="1" x14ac:dyDescent="0.3">
      <c r="A283" s="134" t="s">
        <v>366</v>
      </c>
      <c r="B283" s="133">
        <v>2014</v>
      </c>
      <c r="C283" s="155">
        <v>51</v>
      </c>
      <c r="D283" s="134" t="s">
        <v>36</v>
      </c>
      <c r="E283" s="140">
        <v>0.77129999999999999</v>
      </c>
      <c r="F283" s="141">
        <v>0.1246</v>
      </c>
      <c r="G283" s="140">
        <v>0.1041</v>
      </c>
      <c r="H283" s="139">
        <v>47</v>
      </c>
      <c r="I283" s="139" t="s">
        <v>222</v>
      </c>
    </row>
    <row r="284" spans="1:9" ht="17.100000000000001" customHeight="1" x14ac:dyDescent="0.3">
      <c r="A284" s="134" t="s">
        <v>376</v>
      </c>
      <c r="B284" s="133">
        <v>2014</v>
      </c>
      <c r="C284" s="155">
        <v>52</v>
      </c>
      <c r="D284" s="134" t="s">
        <v>37</v>
      </c>
      <c r="E284" s="140">
        <v>0.79310000000000003</v>
      </c>
      <c r="F284" s="141">
        <v>0.1236</v>
      </c>
      <c r="G284" s="140">
        <v>8.3299999999999999E-2</v>
      </c>
      <c r="H284" s="139">
        <v>47</v>
      </c>
      <c r="I284" s="139" t="s">
        <v>222</v>
      </c>
    </row>
    <row r="285" spans="1:9" ht="35.1" customHeight="1" x14ac:dyDescent="0.3">
      <c r="A285" s="134" t="s">
        <v>366</v>
      </c>
      <c r="B285" s="133">
        <v>2014</v>
      </c>
      <c r="C285" s="155">
        <v>53</v>
      </c>
      <c r="D285" s="132" t="s">
        <v>383</v>
      </c>
      <c r="E285" s="140">
        <v>0.43269999999999997</v>
      </c>
      <c r="F285" s="141">
        <v>0.22800000000000001</v>
      </c>
      <c r="G285" s="140">
        <v>0.3392</v>
      </c>
      <c r="H285" s="139">
        <v>47</v>
      </c>
      <c r="I285" s="139">
        <v>0</v>
      </c>
    </row>
    <row r="286" spans="1:9" ht="17.100000000000001" customHeight="1" x14ac:dyDescent="0.3">
      <c r="A286" s="134" t="s">
        <v>366</v>
      </c>
      <c r="B286" s="133">
        <v>2014</v>
      </c>
      <c r="C286" s="155">
        <v>54</v>
      </c>
      <c r="D286" s="134" t="s">
        <v>39</v>
      </c>
      <c r="E286" s="140">
        <v>0.53639999999999999</v>
      </c>
      <c r="F286" s="141">
        <v>0.13039999999999999</v>
      </c>
      <c r="G286" s="140">
        <v>0.3332</v>
      </c>
      <c r="H286" s="139">
        <v>45</v>
      </c>
      <c r="I286" s="139">
        <v>2</v>
      </c>
    </row>
    <row r="287" spans="1:9" ht="17.100000000000001" customHeight="1" x14ac:dyDescent="0.3">
      <c r="A287" s="134" t="s">
        <v>366</v>
      </c>
      <c r="B287" s="133">
        <v>2014</v>
      </c>
      <c r="C287" s="155">
        <v>55</v>
      </c>
      <c r="D287" s="134" t="s">
        <v>40</v>
      </c>
      <c r="E287" s="140">
        <v>0.60129999999999995</v>
      </c>
      <c r="F287" s="141">
        <v>0.21970000000000001</v>
      </c>
      <c r="G287" s="140">
        <v>0.17910000000000001</v>
      </c>
      <c r="H287" s="139">
        <v>45</v>
      </c>
      <c r="I287" s="139">
        <v>0</v>
      </c>
    </row>
    <row r="288" spans="1:9" ht="17.100000000000001" customHeight="1" x14ac:dyDescent="0.3">
      <c r="A288" s="134" t="s">
        <v>366</v>
      </c>
      <c r="B288" s="133">
        <v>2014</v>
      </c>
      <c r="C288" s="155">
        <v>56</v>
      </c>
      <c r="D288" s="134" t="s">
        <v>384</v>
      </c>
      <c r="E288" s="140">
        <v>0.55469999999999997</v>
      </c>
      <c r="F288" s="141">
        <v>0.25650000000000001</v>
      </c>
      <c r="G288" s="140">
        <v>0.18890000000000001</v>
      </c>
      <c r="H288" s="139">
        <v>47</v>
      </c>
      <c r="I288" s="139">
        <v>0</v>
      </c>
    </row>
    <row r="289" spans="1:9" ht="35.1" customHeight="1" x14ac:dyDescent="0.3">
      <c r="A289" s="134" t="s">
        <v>366</v>
      </c>
      <c r="B289" s="133">
        <v>2014</v>
      </c>
      <c r="C289" s="155">
        <v>57</v>
      </c>
      <c r="D289" s="132" t="s">
        <v>385</v>
      </c>
      <c r="E289" s="140">
        <v>0.45829999999999999</v>
      </c>
      <c r="F289" s="141">
        <v>0.28849999999999998</v>
      </c>
      <c r="G289" s="140">
        <v>0.25319999999999998</v>
      </c>
      <c r="H289" s="139">
        <v>46</v>
      </c>
      <c r="I289" s="139">
        <v>1</v>
      </c>
    </row>
    <row r="290" spans="1:9" ht="35.1" customHeight="1" x14ac:dyDescent="0.3">
      <c r="A290" s="134" t="s">
        <v>366</v>
      </c>
      <c r="B290" s="133">
        <v>2014</v>
      </c>
      <c r="C290" s="155">
        <v>58</v>
      </c>
      <c r="D290" s="132" t="s">
        <v>386</v>
      </c>
      <c r="E290" s="140">
        <v>0.4345</v>
      </c>
      <c r="F290" s="141">
        <v>0.2039</v>
      </c>
      <c r="G290" s="140">
        <v>0.36159999999999998</v>
      </c>
      <c r="H290" s="139">
        <v>47</v>
      </c>
      <c r="I290" s="139">
        <v>0</v>
      </c>
    </row>
    <row r="291" spans="1:9" ht="17.100000000000001" customHeight="1" x14ac:dyDescent="0.3">
      <c r="A291" s="134" t="s">
        <v>366</v>
      </c>
      <c r="B291" s="133">
        <v>2014</v>
      </c>
      <c r="C291" s="155">
        <v>59</v>
      </c>
      <c r="D291" s="134" t="s">
        <v>43</v>
      </c>
      <c r="E291" s="140">
        <v>0.42420000000000002</v>
      </c>
      <c r="F291" s="141">
        <v>0.24929999999999999</v>
      </c>
      <c r="G291" s="140">
        <v>0.32640000000000002</v>
      </c>
      <c r="H291" s="139">
        <v>46</v>
      </c>
      <c r="I291" s="139">
        <v>1</v>
      </c>
    </row>
    <row r="292" spans="1:9" ht="35.1" customHeight="1" x14ac:dyDescent="0.3">
      <c r="A292" s="134" t="s">
        <v>376</v>
      </c>
      <c r="B292" s="133">
        <v>2014</v>
      </c>
      <c r="C292" s="155">
        <v>60</v>
      </c>
      <c r="D292" s="132" t="s">
        <v>387</v>
      </c>
      <c r="E292" s="140">
        <v>0.63490000000000002</v>
      </c>
      <c r="F292" s="141">
        <v>0.16819999999999999</v>
      </c>
      <c r="G292" s="140">
        <v>0.19700000000000001</v>
      </c>
      <c r="H292" s="139">
        <v>46</v>
      </c>
      <c r="I292" s="139">
        <v>1</v>
      </c>
    </row>
    <row r="293" spans="1:9" ht="17.100000000000001" customHeight="1" x14ac:dyDescent="0.3">
      <c r="A293" s="134" t="s">
        <v>366</v>
      </c>
      <c r="B293" s="133">
        <v>2014</v>
      </c>
      <c r="C293" s="155">
        <v>61</v>
      </c>
      <c r="D293" s="134" t="s">
        <v>101</v>
      </c>
      <c r="E293" s="140">
        <v>0.53659999999999997</v>
      </c>
      <c r="F293" s="141">
        <v>0.1429</v>
      </c>
      <c r="G293" s="140">
        <v>0.32050000000000001</v>
      </c>
      <c r="H293" s="139">
        <v>47</v>
      </c>
      <c r="I293" s="139">
        <v>0</v>
      </c>
    </row>
    <row r="294" spans="1:9" ht="17.100000000000001" customHeight="1" x14ac:dyDescent="0.3">
      <c r="A294" s="134" t="s">
        <v>366</v>
      </c>
      <c r="B294" s="133">
        <v>2014</v>
      </c>
      <c r="C294" s="155">
        <v>62</v>
      </c>
      <c r="D294" s="134" t="s">
        <v>45</v>
      </c>
      <c r="E294" s="140">
        <v>0.54010000000000002</v>
      </c>
      <c r="F294" s="141">
        <v>0.28220000000000001</v>
      </c>
      <c r="G294" s="140">
        <v>0.1777</v>
      </c>
      <c r="H294" s="139">
        <v>44</v>
      </c>
      <c r="I294" s="139">
        <v>3</v>
      </c>
    </row>
    <row r="295" spans="1:9" ht="35.1" customHeight="1" x14ac:dyDescent="0.3">
      <c r="A295" s="132" t="s">
        <v>388</v>
      </c>
      <c r="B295" s="133">
        <v>2014</v>
      </c>
      <c r="C295" s="155">
        <v>63</v>
      </c>
      <c r="D295" s="134" t="s">
        <v>389</v>
      </c>
      <c r="E295" s="140">
        <v>0.53700000000000003</v>
      </c>
      <c r="F295" s="141">
        <v>0.16389999999999999</v>
      </c>
      <c r="G295" s="140">
        <v>0.29899999999999999</v>
      </c>
      <c r="H295" s="139">
        <v>47</v>
      </c>
      <c r="I295" s="139" t="s">
        <v>222</v>
      </c>
    </row>
    <row r="296" spans="1:9" ht="35.1" customHeight="1" x14ac:dyDescent="0.3">
      <c r="A296" s="132" t="s">
        <v>388</v>
      </c>
      <c r="B296" s="133">
        <v>2014</v>
      </c>
      <c r="C296" s="155">
        <v>64</v>
      </c>
      <c r="D296" s="132" t="s">
        <v>390</v>
      </c>
      <c r="E296" s="140">
        <v>0.497</v>
      </c>
      <c r="F296" s="141">
        <v>0.25629999999999997</v>
      </c>
      <c r="G296" s="140">
        <v>0.24679999999999999</v>
      </c>
      <c r="H296" s="139">
        <v>47</v>
      </c>
      <c r="I296" s="139" t="s">
        <v>222</v>
      </c>
    </row>
    <row r="297" spans="1:9" ht="35.1" customHeight="1" x14ac:dyDescent="0.3">
      <c r="A297" s="132" t="s">
        <v>388</v>
      </c>
      <c r="B297" s="133">
        <v>2014</v>
      </c>
      <c r="C297" s="155">
        <v>65</v>
      </c>
      <c r="D297" s="134" t="s">
        <v>391</v>
      </c>
      <c r="E297" s="140">
        <v>0.61870000000000003</v>
      </c>
      <c r="F297" s="141">
        <v>0.1066</v>
      </c>
      <c r="G297" s="140">
        <v>0.2747</v>
      </c>
      <c r="H297" s="139">
        <v>47</v>
      </c>
      <c r="I297" s="139" t="s">
        <v>222</v>
      </c>
    </row>
    <row r="298" spans="1:9" ht="35.1" customHeight="1" x14ac:dyDescent="0.3">
      <c r="A298" s="132" t="s">
        <v>388</v>
      </c>
      <c r="B298" s="133">
        <v>2014</v>
      </c>
      <c r="C298" s="155">
        <v>66</v>
      </c>
      <c r="D298" s="134" t="s">
        <v>49</v>
      </c>
      <c r="E298" s="140">
        <v>0.45760000000000001</v>
      </c>
      <c r="F298" s="141">
        <v>0.1802</v>
      </c>
      <c r="G298" s="140">
        <v>0.36209999999999998</v>
      </c>
      <c r="H298" s="139">
        <v>46</v>
      </c>
      <c r="I298" s="139" t="s">
        <v>222</v>
      </c>
    </row>
    <row r="299" spans="1:9" ht="35.1" customHeight="1" x14ac:dyDescent="0.3">
      <c r="A299" s="132" t="s">
        <v>388</v>
      </c>
      <c r="B299" s="133">
        <v>2014</v>
      </c>
      <c r="C299" s="155">
        <v>67</v>
      </c>
      <c r="D299" s="134" t="s">
        <v>50</v>
      </c>
      <c r="E299" s="140">
        <v>0.27339999999999998</v>
      </c>
      <c r="F299" s="141">
        <v>0.38729999999999998</v>
      </c>
      <c r="G299" s="140">
        <v>0.33939999999999998</v>
      </c>
      <c r="H299" s="139">
        <v>46</v>
      </c>
      <c r="I299" s="139" t="s">
        <v>222</v>
      </c>
    </row>
    <row r="300" spans="1:9" ht="35.1" customHeight="1" x14ac:dyDescent="0.3">
      <c r="A300" s="132" t="s">
        <v>388</v>
      </c>
      <c r="B300" s="133">
        <v>2014</v>
      </c>
      <c r="C300" s="155">
        <v>68</v>
      </c>
      <c r="D300" s="134" t="s">
        <v>51</v>
      </c>
      <c r="E300" s="140">
        <v>0.50170000000000003</v>
      </c>
      <c r="F300" s="141">
        <v>0.24840000000000001</v>
      </c>
      <c r="G300" s="140">
        <v>0.24990000000000001</v>
      </c>
      <c r="H300" s="139">
        <v>47</v>
      </c>
      <c r="I300" s="139" t="s">
        <v>222</v>
      </c>
    </row>
    <row r="301" spans="1:9" ht="35.1" customHeight="1" x14ac:dyDescent="0.3">
      <c r="A301" s="132" t="s">
        <v>388</v>
      </c>
      <c r="B301" s="133">
        <v>2014</v>
      </c>
      <c r="C301" s="155">
        <v>69</v>
      </c>
      <c r="D301" s="134" t="s">
        <v>392</v>
      </c>
      <c r="E301" s="140">
        <v>0.73040000000000005</v>
      </c>
      <c r="F301" s="141">
        <v>6.08E-2</v>
      </c>
      <c r="G301" s="140">
        <v>0.20880000000000001</v>
      </c>
      <c r="H301" s="139">
        <v>47</v>
      </c>
      <c r="I301" s="139" t="s">
        <v>222</v>
      </c>
    </row>
    <row r="302" spans="1:9" ht="35.1" customHeight="1" x14ac:dyDescent="0.3">
      <c r="A302" s="132" t="s">
        <v>388</v>
      </c>
      <c r="B302" s="133">
        <v>2014</v>
      </c>
      <c r="C302" s="155">
        <v>70</v>
      </c>
      <c r="D302" s="134" t="s">
        <v>53</v>
      </c>
      <c r="E302" s="140">
        <v>0.69489999999999996</v>
      </c>
      <c r="F302" s="141">
        <v>0.16869999999999999</v>
      </c>
      <c r="G302" s="140">
        <v>0.1363</v>
      </c>
      <c r="H302" s="139">
        <v>46</v>
      </c>
      <c r="I302" s="139" t="s">
        <v>222</v>
      </c>
    </row>
    <row r="303" spans="1:9" ht="35.1" customHeight="1" x14ac:dyDescent="0.3">
      <c r="A303" s="132" t="s">
        <v>388</v>
      </c>
      <c r="B303" s="133">
        <v>2014</v>
      </c>
      <c r="C303" s="155">
        <v>71</v>
      </c>
      <c r="D303" s="134" t="s">
        <v>393</v>
      </c>
      <c r="E303" s="140">
        <v>0.61180000000000001</v>
      </c>
      <c r="F303" s="141">
        <v>0.1522</v>
      </c>
      <c r="G303" s="140">
        <v>0.23599999999999999</v>
      </c>
      <c r="H303" s="139">
        <v>46</v>
      </c>
      <c r="I303" s="139" t="s">
        <v>222</v>
      </c>
    </row>
    <row r="304" spans="1:9" ht="35.1" customHeight="1" x14ac:dyDescent="0.3">
      <c r="A304" s="132" t="s">
        <v>388</v>
      </c>
      <c r="B304" s="133">
        <v>2014</v>
      </c>
      <c r="C304" s="155">
        <v>79</v>
      </c>
      <c r="D304" s="134" t="s">
        <v>55</v>
      </c>
      <c r="E304" s="140">
        <v>0.70189999999999997</v>
      </c>
      <c r="F304" s="141">
        <v>0.15110000000000001</v>
      </c>
      <c r="G304" s="140">
        <v>0.14699999999999999</v>
      </c>
      <c r="H304" s="139">
        <v>40</v>
      </c>
      <c r="I304" s="139">
        <v>0</v>
      </c>
    </row>
    <row r="305" spans="1:9" ht="35.1" customHeight="1" x14ac:dyDescent="0.3">
      <c r="A305" s="132" t="s">
        <v>388</v>
      </c>
      <c r="B305" s="133">
        <v>2014</v>
      </c>
      <c r="C305" s="155">
        <v>80</v>
      </c>
      <c r="D305" s="132" t="s">
        <v>394</v>
      </c>
      <c r="E305" s="140">
        <v>1</v>
      </c>
      <c r="F305" s="141">
        <v>0</v>
      </c>
      <c r="G305" s="140">
        <v>0</v>
      </c>
      <c r="H305" s="139">
        <v>20</v>
      </c>
      <c r="I305" s="139">
        <v>0</v>
      </c>
    </row>
    <row r="306" spans="1:9" ht="35.1" customHeight="1" x14ac:dyDescent="0.3">
      <c r="A306" s="132" t="s">
        <v>388</v>
      </c>
      <c r="B306" s="133">
        <v>2014</v>
      </c>
      <c r="C306" s="155">
        <v>81</v>
      </c>
      <c r="D306" s="132" t="s">
        <v>395</v>
      </c>
      <c r="E306" s="140">
        <v>1</v>
      </c>
      <c r="F306" s="141">
        <v>0</v>
      </c>
      <c r="G306" s="140">
        <v>0</v>
      </c>
      <c r="H306" s="139">
        <v>11</v>
      </c>
      <c r="I306" s="139">
        <v>1</v>
      </c>
    </row>
    <row r="307" spans="1:9" ht="35.1" customHeight="1" x14ac:dyDescent="0.3">
      <c r="A307" s="132" t="s">
        <v>388</v>
      </c>
      <c r="B307" s="133">
        <v>2014</v>
      </c>
      <c r="C307" s="155">
        <v>82</v>
      </c>
      <c r="D307" s="132" t="s">
        <v>396</v>
      </c>
      <c r="E307" s="140">
        <v>1</v>
      </c>
      <c r="F307" s="141">
        <v>0</v>
      </c>
      <c r="G307" s="140">
        <v>0</v>
      </c>
      <c r="H307" s="139">
        <v>9</v>
      </c>
      <c r="I307" s="139">
        <v>1</v>
      </c>
    </row>
    <row r="308" spans="1:9" ht="35.1" customHeight="1" x14ac:dyDescent="0.3">
      <c r="A308" s="132" t="s">
        <v>388</v>
      </c>
      <c r="B308" s="133">
        <v>2014</v>
      </c>
      <c r="C308" s="155">
        <v>83</v>
      </c>
      <c r="D308" s="132" t="s">
        <v>397</v>
      </c>
      <c r="E308" s="140">
        <v>1</v>
      </c>
      <c r="F308" s="141">
        <v>0</v>
      </c>
      <c r="G308" s="140">
        <v>0</v>
      </c>
      <c r="H308" s="139">
        <v>2</v>
      </c>
      <c r="I308" s="139">
        <v>0</v>
      </c>
    </row>
    <row r="309" spans="1:9" ht="35.1" customHeight="1" x14ac:dyDescent="0.3">
      <c r="A309" s="132" t="s">
        <v>388</v>
      </c>
      <c r="B309" s="133">
        <v>2014</v>
      </c>
      <c r="C309" s="155">
        <v>84</v>
      </c>
      <c r="D309" s="132" t="s">
        <v>398</v>
      </c>
      <c r="E309" s="140">
        <v>1</v>
      </c>
      <c r="F309" s="141">
        <v>0</v>
      </c>
      <c r="G309" s="140">
        <v>0</v>
      </c>
      <c r="H309" s="139">
        <v>2</v>
      </c>
      <c r="I309" s="139">
        <v>0</v>
      </c>
    </row>
    <row r="310" spans="1:9" ht="17.100000000000001" customHeight="1" x14ac:dyDescent="0.3">
      <c r="A310" s="134" t="s">
        <v>366</v>
      </c>
      <c r="B310" s="133">
        <v>2013</v>
      </c>
      <c r="C310" s="155">
        <v>1</v>
      </c>
      <c r="D310" s="134" t="s">
        <v>367</v>
      </c>
      <c r="E310" s="140">
        <v>0.52669999999999995</v>
      </c>
      <c r="F310" s="141">
        <v>0.1822</v>
      </c>
      <c r="G310" s="140">
        <v>0.29110000000000003</v>
      </c>
      <c r="H310" s="139">
        <v>47</v>
      </c>
      <c r="I310" s="139" t="s">
        <v>222</v>
      </c>
    </row>
    <row r="311" spans="1:9" ht="17.100000000000001" customHeight="1" x14ac:dyDescent="0.3">
      <c r="A311" s="134" t="s">
        <v>366</v>
      </c>
      <c r="B311" s="133">
        <v>2013</v>
      </c>
      <c r="C311" s="155">
        <v>2</v>
      </c>
      <c r="D311" s="134" t="s">
        <v>0</v>
      </c>
      <c r="E311" s="140">
        <v>0.68300000000000005</v>
      </c>
      <c r="F311" s="141">
        <v>0.21609999999999999</v>
      </c>
      <c r="G311" s="140">
        <v>0.1008</v>
      </c>
      <c r="H311" s="139">
        <v>47</v>
      </c>
      <c r="I311" s="139" t="s">
        <v>222</v>
      </c>
    </row>
    <row r="312" spans="1:9" ht="17.100000000000001" customHeight="1" x14ac:dyDescent="0.3">
      <c r="A312" s="134" t="s">
        <v>366</v>
      </c>
      <c r="B312" s="133">
        <v>2013</v>
      </c>
      <c r="C312" s="155">
        <v>3</v>
      </c>
      <c r="D312" s="134" t="s">
        <v>1</v>
      </c>
      <c r="E312" s="140">
        <v>0.6653</v>
      </c>
      <c r="F312" s="141">
        <v>8.8300000000000003E-2</v>
      </c>
      <c r="G312" s="140">
        <v>0.24640000000000001</v>
      </c>
      <c r="H312" s="139">
        <v>47</v>
      </c>
      <c r="I312" s="139" t="s">
        <v>222</v>
      </c>
    </row>
    <row r="313" spans="1:9" ht="17.100000000000001" customHeight="1" x14ac:dyDescent="0.3">
      <c r="A313" s="134" t="s">
        <v>366</v>
      </c>
      <c r="B313" s="133">
        <v>2013</v>
      </c>
      <c r="C313" s="155">
        <v>4</v>
      </c>
      <c r="D313" s="134" t="s">
        <v>90</v>
      </c>
      <c r="E313" s="140">
        <v>0.66069999999999995</v>
      </c>
      <c r="F313" s="141">
        <v>0.1295</v>
      </c>
      <c r="G313" s="140">
        <v>0.2099</v>
      </c>
      <c r="H313" s="139">
        <v>47</v>
      </c>
      <c r="I313" s="139" t="s">
        <v>222</v>
      </c>
    </row>
    <row r="314" spans="1:9" ht="17.100000000000001" customHeight="1" x14ac:dyDescent="0.3">
      <c r="A314" s="134" t="s">
        <v>366</v>
      </c>
      <c r="B314" s="133">
        <v>2013</v>
      </c>
      <c r="C314" s="155">
        <v>5</v>
      </c>
      <c r="D314" s="134" t="s">
        <v>2</v>
      </c>
      <c r="E314" s="140">
        <v>0.78600000000000003</v>
      </c>
      <c r="F314" s="141">
        <v>6.1800000000000001E-2</v>
      </c>
      <c r="G314" s="140">
        <v>0.1522</v>
      </c>
      <c r="H314" s="139">
        <v>47</v>
      </c>
      <c r="I314" s="139" t="s">
        <v>222</v>
      </c>
    </row>
    <row r="315" spans="1:9" ht="17.100000000000001" customHeight="1" x14ac:dyDescent="0.3">
      <c r="A315" s="134" t="s">
        <v>366</v>
      </c>
      <c r="B315" s="133">
        <v>2013</v>
      </c>
      <c r="C315" s="155">
        <v>6</v>
      </c>
      <c r="D315" s="134" t="s">
        <v>3</v>
      </c>
      <c r="E315" s="140">
        <v>0.6794</v>
      </c>
      <c r="F315" s="141">
        <v>0.13519999999999999</v>
      </c>
      <c r="G315" s="140">
        <v>0.1855</v>
      </c>
      <c r="H315" s="139">
        <v>47</v>
      </c>
      <c r="I315" s="139" t="s">
        <v>222</v>
      </c>
    </row>
    <row r="316" spans="1:9" ht="17.100000000000001" customHeight="1" x14ac:dyDescent="0.3">
      <c r="A316" s="134" t="s">
        <v>366</v>
      </c>
      <c r="B316" s="133">
        <v>2013</v>
      </c>
      <c r="C316" s="155">
        <v>7</v>
      </c>
      <c r="D316" s="134" t="s">
        <v>95</v>
      </c>
      <c r="E316" s="140">
        <v>0.95650000000000002</v>
      </c>
      <c r="F316" s="141">
        <v>4.3499999999999997E-2</v>
      </c>
      <c r="G316" s="140">
        <v>0</v>
      </c>
      <c r="H316" s="139">
        <v>47</v>
      </c>
      <c r="I316" s="139" t="s">
        <v>222</v>
      </c>
    </row>
    <row r="317" spans="1:9" ht="17.100000000000001" customHeight="1" x14ac:dyDescent="0.3">
      <c r="A317" s="134" t="s">
        <v>366</v>
      </c>
      <c r="B317" s="133">
        <v>2013</v>
      </c>
      <c r="C317" s="155">
        <v>8</v>
      </c>
      <c r="D317" s="134" t="s">
        <v>4</v>
      </c>
      <c r="E317" s="140">
        <v>0.89359999999999995</v>
      </c>
      <c r="F317" s="141">
        <v>6.2899999999999998E-2</v>
      </c>
      <c r="G317" s="140">
        <v>4.3499999999999997E-2</v>
      </c>
      <c r="H317" s="139">
        <v>47</v>
      </c>
      <c r="I317" s="139" t="s">
        <v>222</v>
      </c>
    </row>
    <row r="318" spans="1:9" ht="17.100000000000001" customHeight="1" x14ac:dyDescent="0.3">
      <c r="A318" s="134" t="s">
        <v>366</v>
      </c>
      <c r="B318" s="133">
        <v>2013</v>
      </c>
      <c r="C318" s="155">
        <v>9</v>
      </c>
      <c r="D318" s="134" t="s">
        <v>368</v>
      </c>
      <c r="E318" s="140">
        <v>0.3841</v>
      </c>
      <c r="F318" s="141">
        <v>0.17119999999999999</v>
      </c>
      <c r="G318" s="140">
        <v>0.44479999999999997</v>
      </c>
      <c r="H318" s="139">
        <v>47</v>
      </c>
      <c r="I318" s="139">
        <v>0</v>
      </c>
    </row>
    <row r="319" spans="1:9" ht="17.100000000000001" customHeight="1" x14ac:dyDescent="0.3">
      <c r="A319" s="134" t="s">
        <v>366</v>
      </c>
      <c r="B319" s="133">
        <v>2013</v>
      </c>
      <c r="C319" s="155">
        <v>10</v>
      </c>
      <c r="D319" s="134" t="s">
        <v>230</v>
      </c>
      <c r="E319" s="140">
        <v>0.51670000000000005</v>
      </c>
      <c r="F319" s="141">
        <v>0.17119999999999999</v>
      </c>
      <c r="G319" s="140">
        <v>0.312</v>
      </c>
      <c r="H319" s="139">
        <v>47</v>
      </c>
      <c r="I319" s="139">
        <v>0</v>
      </c>
    </row>
    <row r="320" spans="1:9" ht="17.100000000000001" customHeight="1" x14ac:dyDescent="0.3">
      <c r="A320" s="134" t="s">
        <v>366</v>
      </c>
      <c r="B320" s="133">
        <v>2013</v>
      </c>
      <c r="C320" s="155">
        <v>11</v>
      </c>
      <c r="D320" s="134" t="s">
        <v>369</v>
      </c>
      <c r="E320" s="140">
        <v>0.49930000000000002</v>
      </c>
      <c r="F320" s="141">
        <v>0.1447</v>
      </c>
      <c r="G320" s="140">
        <v>0.35599999999999998</v>
      </c>
      <c r="H320" s="139">
        <v>47</v>
      </c>
      <c r="I320" s="139">
        <v>0</v>
      </c>
    </row>
    <row r="321" spans="1:9" ht="17.100000000000001" customHeight="1" x14ac:dyDescent="0.3">
      <c r="A321" s="134" t="s">
        <v>366</v>
      </c>
      <c r="B321" s="133">
        <v>2013</v>
      </c>
      <c r="C321" s="155">
        <v>12</v>
      </c>
      <c r="D321" s="134" t="s">
        <v>370</v>
      </c>
      <c r="E321" s="140">
        <v>0.84970000000000001</v>
      </c>
      <c r="F321" s="141">
        <v>6.08E-2</v>
      </c>
      <c r="G321" s="140">
        <v>8.9499999999999996E-2</v>
      </c>
      <c r="H321" s="139">
        <v>46</v>
      </c>
      <c r="I321" s="139">
        <v>1</v>
      </c>
    </row>
    <row r="322" spans="1:9" ht="17.100000000000001" customHeight="1" x14ac:dyDescent="0.3">
      <c r="A322" s="134" t="s">
        <v>366</v>
      </c>
      <c r="B322" s="133">
        <v>2013</v>
      </c>
      <c r="C322" s="155">
        <v>13</v>
      </c>
      <c r="D322" s="134" t="s">
        <v>7</v>
      </c>
      <c r="E322" s="140">
        <v>0.84630000000000005</v>
      </c>
      <c r="F322" s="141">
        <v>6.3299999999999995E-2</v>
      </c>
      <c r="G322" s="140">
        <v>9.0399999999999994E-2</v>
      </c>
      <c r="H322" s="139">
        <v>46</v>
      </c>
      <c r="I322" s="139">
        <v>0</v>
      </c>
    </row>
    <row r="323" spans="1:9" ht="35.1" customHeight="1" x14ac:dyDescent="0.3">
      <c r="A323" s="134" t="s">
        <v>366</v>
      </c>
      <c r="B323" s="133">
        <v>2013</v>
      </c>
      <c r="C323" s="155">
        <v>14</v>
      </c>
      <c r="D323" s="132" t="s">
        <v>371</v>
      </c>
      <c r="E323" s="140">
        <v>0.65739999999999998</v>
      </c>
      <c r="F323" s="141">
        <v>0.14549999999999999</v>
      </c>
      <c r="G323" s="140">
        <v>0.1971</v>
      </c>
      <c r="H323" s="139">
        <v>47</v>
      </c>
      <c r="I323" s="139">
        <v>0</v>
      </c>
    </row>
    <row r="324" spans="1:9" ht="17.100000000000001" customHeight="1" x14ac:dyDescent="0.3">
      <c r="A324" s="134" t="s">
        <v>366</v>
      </c>
      <c r="B324" s="133">
        <v>2013</v>
      </c>
      <c r="C324" s="155">
        <v>15</v>
      </c>
      <c r="D324" s="134" t="s">
        <v>97</v>
      </c>
      <c r="E324" s="140">
        <v>0.81640000000000001</v>
      </c>
      <c r="F324" s="141">
        <v>5.9799999999999999E-2</v>
      </c>
      <c r="G324" s="140">
        <v>0.1239</v>
      </c>
      <c r="H324" s="139">
        <v>47</v>
      </c>
      <c r="I324" s="139">
        <v>0</v>
      </c>
    </row>
    <row r="325" spans="1:9" ht="17.100000000000001" customHeight="1" x14ac:dyDescent="0.3">
      <c r="A325" s="134" t="s">
        <v>366</v>
      </c>
      <c r="B325" s="133">
        <v>2013</v>
      </c>
      <c r="C325" s="155">
        <v>16</v>
      </c>
      <c r="D325" s="134" t="s">
        <v>8</v>
      </c>
      <c r="E325" s="140">
        <v>0.8044</v>
      </c>
      <c r="F325" s="141">
        <v>0.12670000000000001</v>
      </c>
      <c r="G325" s="140">
        <v>6.8900000000000003E-2</v>
      </c>
      <c r="H325" s="139">
        <v>47</v>
      </c>
      <c r="I325" s="139">
        <v>0</v>
      </c>
    </row>
    <row r="326" spans="1:9" ht="17.100000000000001" customHeight="1" x14ac:dyDescent="0.3">
      <c r="A326" s="134" t="s">
        <v>366</v>
      </c>
      <c r="B326" s="133">
        <v>2013</v>
      </c>
      <c r="C326" s="155">
        <v>17</v>
      </c>
      <c r="D326" s="134" t="s">
        <v>372</v>
      </c>
      <c r="E326" s="140">
        <v>0.67349999999999999</v>
      </c>
      <c r="F326" s="141">
        <v>0.20039999999999999</v>
      </c>
      <c r="G326" s="140">
        <v>0.12609999999999999</v>
      </c>
      <c r="H326" s="139">
        <v>45</v>
      </c>
      <c r="I326" s="139">
        <v>2</v>
      </c>
    </row>
    <row r="327" spans="1:9" ht="17.100000000000001" customHeight="1" x14ac:dyDescent="0.3">
      <c r="A327" s="134" t="s">
        <v>366</v>
      </c>
      <c r="B327" s="133">
        <v>2013</v>
      </c>
      <c r="C327" s="155">
        <v>18</v>
      </c>
      <c r="D327" s="134" t="s">
        <v>10</v>
      </c>
      <c r="E327" s="140">
        <v>0.42009999999999997</v>
      </c>
      <c r="F327" s="141">
        <v>0.16109999999999999</v>
      </c>
      <c r="G327" s="140">
        <v>0.41880000000000001</v>
      </c>
      <c r="H327" s="139">
        <v>47</v>
      </c>
      <c r="I327" s="139">
        <v>0</v>
      </c>
    </row>
    <row r="328" spans="1:9" ht="35.1" customHeight="1" x14ac:dyDescent="0.3">
      <c r="A328" s="134" t="s">
        <v>366</v>
      </c>
      <c r="B328" s="133">
        <v>2013</v>
      </c>
      <c r="C328" s="155">
        <v>19</v>
      </c>
      <c r="D328" s="132" t="s">
        <v>373</v>
      </c>
      <c r="E328" s="140">
        <v>0.67689999999999995</v>
      </c>
      <c r="F328" s="141">
        <v>0.10979999999999999</v>
      </c>
      <c r="G328" s="140">
        <v>0.21329999999999999</v>
      </c>
      <c r="H328" s="139">
        <v>46</v>
      </c>
      <c r="I328" s="139">
        <v>1</v>
      </c>
    </row>
    <row r="329" spans="1:9" ht="17.100000000000001" customHeight="1" x14ac:dyDescent="0.3">
      <c r="A329" s="134" t="s">
        <v>366</v>
      </c>
      <c r="B329" s="133">
        <v>2013</v>
      </c>
      <c r="C329" s="155">
        <v>20</v>
      </c>
      <c r="D329" s="134" t="s">
        <v>374</v>
      </c>
      <c r="E329" s="140">
        <v>0.85399999999999998</v>
      </c>
      <c r="F329" s="141">
        <v>4.2099999999999999E-2</v>
      </c>
      <c r="G329" s="140">
        <v>0.10390000000000001</v>
      </c>
      <c r="H329" s="139">
        <v>46</v>
      </c>
      <c r="I329" s="139" t="s">
        <v>222</v>
      </c>
    </row>
    <row r="330" spans="1:9" ht="17.100000000000001" customHeight="1" x14ac:dyDescent="0.3">
      <c r="A330" s="134" t="s">
        <v>366</v>
      </c>
      <c r="B330" s="133">
        <v>2013</v>
      </c>
      <c r="C330" s="155">
        <v>21</v>
      </c>
      <c r="D330" s="134" t="s">
        <v>12</v>
      </c>
      <c r="E330" s="140">
        <v>0.57269999999999999</v>
      </c>
      <c r="F330" s="141">
        <v>0.26040000000000002</v>
      </c>
      <c r="G330" s="140">
        <v>0.1668</v>
      </c>
      <c r="H330" s="139">
        <v>47</v>
      </c>
      <c r="I330" s="139">
        <v>0</v>
      </c>
    </row>
    <row r="331" spans="1:9" ht="17.100000000000001" customHeight="1" x14ac:dyDescent="0.3">
      <c r="A331" s="134" t="s">
        <v>366</v>
      </c>
      <c r="B331" s="133">
        <v>2013</v>
      </c>
      <c r="C331" s="155">
        <v>22</v>
      </c>
      <c r="D331" s="134" t="s">
        <v>13</v>
      </c>
      <c r="E331" s="140">
        <v>0.42570000000000002</v>
      </c>
      <c r="F331" s="141">
        <v>0.2382</v>
      </c>
      <c r="G331" s="140">
        <v>0.33600000000000002</v>
      </c>
      <c r="H331" s="139">
        <v>44</v>
      </c>
      <c r="I331" s="139">
        <v>3</v>
      </c>
    </row>
    <row r="332" spans="1:9" ht="17.100000000000001" customHeight="1" x14ac:dyDescent="0.3">
      <c r="A332" s="134" t="s">
        <v>366</v>
      </c>
      <c r="B332" s="133">
        <v>2013</v>
      </c>
      <c r="C332" s="155">
        <v>23</v>
      </c>
      <c r="D332" s="134" t="s">
        <v>14</v>
      </c>
      <c r="E332" s="140">
        <v>0.46160000000000001</v>
      </c>
      <c r="F332" s="141">
        <v>0.20830000000000001</v>
      </c>
      <c r="G332" s="140">
        <v>0.3301</v>
      </c>
      <c r="H332" s="139">
        <v>42</v>
      </c>
      <c r="I332" s="139">
        <v>5</v>
      </c>
    </row>
    <row r="333" spans="1:9" ht="17.100000000000001" customHeight="1" x14ac:dyDescent="0.3">
      <c r="A333" s="134" t="s">
        <v>366</v>
      </c>
      <c r="B333" s="133">
        <v>2013</v>
      </c>
      <c r="C333" s="155">
        <v>24</v>
      </c>
      <c r="D333" s="134" t="s">
        <v>375</v>
      </c>
      <c r="E333" s="140">
        <v>0.35589999999999999</v>
      </c>
      <c r="F333" s="141">
        <v>0.23669999999999999</v>
      </c>
      <c r="G333" s="140">
        <v>0.40739999999999998</v>
      </c>
      <c r="H333" s="139">
        <v>43</v>
      </c>
      <c r="I333" s="139">
        <v>4</v>
      </c>
    </row>
    <row r="334" spans="1:9" ht="17.100000000000001" customHeight="1" x14ac:dyDescent="0.3">
      <c r="A334" s="134" t="s">
        <v>366</v>
      </c>
      <c r="B334" s="133">
        <v>2013</v>
      </c>
      <c r="C334" s="155">
        <v>25</v>
      </c>
      <c r="D334" s="134" t="s">
        <v>16</v>
      </c>
      <c r="E334" s="140">
        <v>0.38159999999999999</v>
      </c>
      <c r="F334" s="141">
        <v>0.30149999999999999</v>
      </c>
      <c r="G334" s="140">
        <v>0.31690000000000002</v>
      </c>
      <c r="H334" s="139">
        <v>43</v>
      </c>
      <c r="I334" s="139">
        <v>4</v>
      </c>
    </row>
    <row r="335" spans="1:9" ht="17.100000000000001" customHeight="1" x14ac:dyDescent="0.3">
      <c r="A335" s="134" t="s">
        <v>366</v>
      </c>
      <c r="B335" s="133">
        <v>2013</v>
      </c>
      <c r="C335" s="155">
        <v>26</v>
      </c>
      <c r="D335" s="134" t="s">
        <v>98</v>
      </c>
      <c r="E335" s="140">
        <v>0.76749999999999996</v>
      </c>
      <c r="F335" s="141">
        <v>4.2900000000000001E-2</v>
      </c>
      <c r="G335" s="140">
        <v>0.18959999999999999</v>
      </c>
      <c r="H335" s="139">
        <v>46</v>
      </c>
      <c r="I335" s="139">
        <v>0</v>
      </c>
    </row>
    <row r="336" spans="1:9" ht="17.100000000000001" customHeight="1" x14ac:dyDescent="0.3">
      <c r="A336" s="134" t="s">
        <v>366</v>
      </c>
      <c r="B336" s="133">
        <v>2013</v>
      </c>
      <c r="C336" s="155">
        <v>27</v>
      </c>
      <c r="D336" s="134" t="s">
        <v>17</v>
      </c>
      <c r="E336" s="140">
        <v>0.69840000000000002</v>
      </c>
      <c r="F336" s="141">
        <v>6.4699999999999994E-2</v>
      </c>
      <c r="G336" s="140">
        <v>0.2369</v>
      </c>
      <c r="H336" s="139">
        <v>45</v>
      </c>
      <c r="I336" s="139">
        <v>2</v>
      </c>
    </row>
    <row r="337" spans="1:9" ht="17.100000000000001" customHeight="1" x14ac:dyDescent="0.3">
      <c r="A337" s="134" t="s">
        <v>376</v>
      </c>
      <c r="B337" s="133">
        <v>2013</v>
      </c>
      <c r="C337" s="155">
        <v>28</v>
      </c>
      <c r="D337" s="134" t="s">
        <v>18</v>
      </c>
      <c r="E337" s="140">
        <v>0.85350000000000004</v>
      </c>
      <c r="F337" s="141">
        <v>0.12609999999999999</v>
      </c>
      <c r="G337" s="140">
        <v>2.0500000000000001E-2</v>
      </c>
      <c r="H337" s="139">
        <v>47</v>
      </c>
      <c r="I337" s="139" t="s">
        <v>222</v>
      </c>
    </row>
    <row r="338" spans="1:9" ht="35.1" customHeight="1" x14ac:dyDescent="0.3">
      <c r="A338" s="134" t="s">
        <v>366</v>
      </c>
      <c r="B338" s="133">
        <v>2013</v>
      </c>
      <c r="C338" s="155">
        <v>29</v>
      </c>
      <c r="D338" s="132" t="s">
        <v>377</v>
      </c>
      <c r="E338" s="140">
        <v>0.67969999999999997</v>
      </c>
      <c r="F338" s="141">
        <v>8.5999999999999993E-2</v>
      </c>
      <c r="G338" s="140">
        <v>0.23430000000000001</v>
      </c>
      <c r="H338" s="139">
        <v>47</v>
      </c>
      <c r="I338" s="139">
        <v>0</v>
      </c>
    </row>
    <row r="339" spans="1:9" ht="17.100000000000001" customHeight="1" x14ac:dyDescent="0.3">
      <c r="A339" s="134" t="s">
        <v>366</v>
      </c>
      <c r="B339" s="133">
        <v>2013</v>
      </c>
      <c r="C339" s="155">
        <v>30</v>
      </c>
      <c r="D339" s="134" t="s">
        <v>20</v>
      </c>
      <c r="E339" s="140">
        <v>0.3634</v>
      </c>
      <c r="F339" s="141">
        <v>0.14199999999999999</v>
      </c>
      <c r="G339" s="140">
        <v>0.49459999999999998</v>
      </c>
      <c r="H339" s="139">
        <v>47</v>
      </c>
      <c r="I339" s="139">
        <v>0</v>
      </c>
    </row>
    <row r="340" spans="1:9" ht="17.100000000000001" customHeight="1" x14ac:dyDescent="0.3">
      <c r="A340" s="134" t="s">
        <v>366</v>
      </c>
      <c r="B340" s="133">
        <v>2013</v>
      </c>
      <c r="C340" s="155">
        <v>31</v>
      </c>
      <c r="D340" s="134" t="s">
        <v>21</v>
      </c>
      <c r="E340" s="140">
        <v>0.33529999999999999</v>
      </c>
      <c r="F340" s="141">
        <v>0.15590000000000001</v>
      </c>
      <c r="G340" s="140">
        <v>0.50880000000000003</v>
      </c>
      <c r="H340" s="139">
        <v>45</v>
      </c>
      <c r="I340" s="139">
        <v>1</v>
      </c>
    </row>
    <row r="341" spans="1:9" ht="17.100000000000001" customHeight="1" x14ac:dyDescent="0.3">
      <c r="A341" s="134" t="s">
        <v>366</v>
      </c>
      <c r="B341" s="133">
        <v>2013</v>
      </c>
      <c r="C341" s="155">
        <v>32</v>
      </c>
      <c r="D341" s="134" t="s">
        <v>22</v>
      </c>
      <c r="E341" s="140">
        <v>0.34689999999999999</v>
      </c>
      <c r="F341" s="141">
        <v>0.1754</v>
      </c>
      <c r="G341" s="140">
        <v>0.47770000000000001</v>
      </c>
      <c r="H341" s="139">
        <v>46</v>
      </c>
      <c r="I341" s="139">
        <v>1</v>
      </c>
    </row>
    <row r="342" spans="1:9" ht="17.100000000000001" customHeight="1" x14ac:dyDescent="0.3">
      <c r="A342" s="134" t="s">
        <v>366</v>
      </c>
      <c r="B342" s="133">
        <v>2013</v>
      </c>
      <c r="C342" s="155">
        <v>33</v>
      </c>
      <c r="D342" s="134" t="s">
        <v>23</v>
      </c>
      <c r="E342" s="140">
        <v>0.1298</v>
      </c>
      <c r="F342" s="141">
        <v>0.2417</v>
      </c>
      <c r="G342" s="140">
        <v>0.62839999999999996</v>
      </c>
      <c r="H342" s="139">
        <v>45</v>
      </c>
      <c r="I342" s="139">
        <v>2</v>
      </c>
    </row>
    <row r="343" spans="1:9" ht="35.1" customHeight="1" x14ac:dyDescent="0.3">
      <c r="A343" s="134" t="s">
        <v>366</v>
      </c>
      <c r="B343" s="133">
        <v>2013</v>
      </c>
      <c r="C343" s="155">
        <v>34</v>
      </c>
      <c r="D343" s="132" t="s">
        <v>378</v>
      </c>
      <c r="E343" s="140">
        <v>0.56910000000000005</v>
      </c>
      <c r="F343" s="141">
        <v>0.1953</v>
      </c>
      <c r="G343" s="140">
        <v>0.2356</v>
      </c>
      <c r="H343" s="139">
        <v>46</v>
      </c>
      <c r="I343" s="139">
        <v>1</v>
      </c>
    </row>
    <row r="344" spans="1:9" ht="17.100000000000001" customHeight="1" x14ac:dyDescent="0.3">
      <c r="A344" s="134" t="s">
        <v>366</v>
      </c>
      <c r="B344" s="133">
        <v>2013</v>
      </c>
      <c r="C344" s="155">
        <v>35</v>
      </c>
      <c r="D344" s="134" t="s">
        <v>99</v>
      </c>
      <c r="E344" s="140">
        <v>0.79790000000000005</v>
      </c>
      <c r="F344" s="141">
        <v>0.13059999999999999</v>
      </c>
      <c r="G344" s="140">
        <v>7.1499999999999994E-2</v>
      </c>
      <c r="H344" s="139">
        <v>46</v>
      </c>
      <c r="I344" s="139">
        <v>0</v>
      </c>
    </row>
    <row r="345" spans="1:9" ht="17.100000000000001" customHeight="1" x14ac:dyDescent="0.3">
      <c r="A345" s="134" t="s">
        <v>366</v>
      </c>
      <c r="B345" s="133">
        <v>2013</v>
      </c>
      <c r="C345" s="155">
        <v>36</v>
      </c>
      <c r="D345" s="134" t="s">
        <v>24</v>
      </c>
      <c r="E345" s="140">
        <v>0.6321</v>
      </c>
      <c r="F345" s="141">
        <v>6.4500000000000002E-2</v>
      </c>
      <c r="G345" s="140">
        <v>0.30330000000000001</v>
      </c>
      <c r="H345" s="139">
        <v>44</v>
      </c>
      <c r="I345" s="139">
        <v>2</v>
      </c>
    </row>
    <row r="346" spans="1:9" ht="35.1" customHeight="1" x14ac:dyDescent="0.3">
      <c r="A346" s="134" t="s">
        <v>366</v>
      </c>
      <c r="B346" s="133">
        <v>2013</v>
      </c>
      <c r="C346" s="155">
        <v>37</v>
      </c>
      <c r="D346" s="132" t="s">
        <v>379</v>
      </c>
      <c r="E346" s="140">
        <v>0.48770000000000002</v>
      </c>
      <c r="F346" s="141">
        <v>0.2324</v>
      </c>
      <c r="G346" s="140">
        <v>0.27989999999999998</v>
      </c>
      <c r="H346" s="139">
        <v>47</v>
      </c>
      <c r="I346" s="139">
        <v>0</v>
      </c>
    </row>
    <row r="347" spans="1:9" ht="53.1" customHeight="1" x14ac:dyDescent="0.3">
      <c r="A347" s="134" t="s">
        <v>366</v>
      </c>
      <c r="B347" s="133">
        <v>2013</v>
      </c>
      <c r="C347" s="155">
        <v>38</v>
      </c>
      <c r="D347" s="132" t="s">
        <v>380</v>
      </c>
      <c r="E347" s="140">
        <v>0.68720000000000003</v>
      </c>
      <c r="F347" s="141">
        <v>0.1638</v>
      </c>
      <c r="G347" s="140">
        <v>0.14899999999999999</v>
      </c>
      <c r="H347" s="139">
        <v>47</v>
      </c>
      <c r="I347" s="139">
        <v>0</v>
      </c>
    </row>
    <row r="348" spans="1:9" ht="17.100000000000001" customHeight="1" x14ac:dyDescent="0.3">
      <c r="A348" s="134" t="s">
        <v>366</v>
      </c>
      <c r="B348" s="133">
        <v>2013</v>
      </c>
      <c r="C348" s="155">
        <v>39</v>
      </c>
      <c r="D348" s="134" t="s">
        <v>26</v>
      </c>
      <c r="E348" s="140">
        <v>0.81110000000000004</v>
      </c>
      <c r="F348" s="141">
        <v>0.10100000000000001</v>
      </c>
      <c r="G348" s="140">
        <v>8.7900000000000006E-2</v>
      </c>
      <c r="H348" s="139">
        <v>45</v>
      </c>
      <c r="I348" s="139">
        <v>2</v>
      </c>
    </row>
    <row r="349" spans="1:9" ht="17.100000000000001" customHeight="1" x14ac:dyDescent="0.3">
      <c r="A349" s="134" t="s">
        <v>366</v>
      </c>
      <c r="B349" s="133">
        <v>2013</v>
      </c>
      <c r="C349" s="155">
        <v>40</v>
      </c>
      <c r="D349" s="134" t="s">
        <v>381</v>
      </c>
      <c r="E349" s="140">
        <v>0.53369999999999995</v>
      </c>
      <c r="F349" s="141">
        <v>0.1573</v>
      </c>
      <c r="G349" s="140">
        <v>0.309</v>
      </c>
      <c r="H349" s="139">
        <v>45</v>
      </c>
      <c r="I349" s="139" t="s">
        <v>222</v>
      </c>
    </row>
    <row r="350" spans="1:9" ht="17.100000000000001" customHeight="1" x14ac:dyDescent="0.3">
      <c r="A350" s="134" t="s">
        <v>366</v>
      </c>
      <c r="B350" s="133">
        <v>2013</v>
      </c>
      <c r="C350" s="155">
        <v>41</v>
      </c>
      <c r="D350" s="134" t="s">
        <v>382</v>
      </c>
      <c r="E350" s="140">
        <v>0.3468</v>
      </c>
      <c r="F350" s="141">
        <v>0.25059999999999999</v>
      </c>
      <c r="G350" s="140">
        <v>0.40260000000000001</v>
      </c>
      <c r="H350" s="139">
        <v>45</v>
      </c>
      <c r="I350" s="139">
        <v>1</v>
      </c>
    </row>
    <row r="351" spans="1:9" ht="17.100000000000001" customHeight="1" x14ac:dyDescent="0.3">
      <c r="A351" s="134" t="s">
        <v>366</v>
      </c>
      <c r="B351" s="133">
        <v>2013</v>
      </c>
      <c r="C351" s="155">
        <v>42</v>
      </c>
      <c r="D351" s="134" t="s">
        <v>100</v>
      </c>
      <c r="E351" s="140">
        <v>0.82430000000000003</v>
      </c>
      <c r="F351" s="141">
        <v>4.7100000000000003E-2</v>
      </c>
      <c r="G351" s="140">
        <v>0.12859999999999999</v>
      </c>
      <c r="H351" s="139">
        <v>47</v>
      </c>
      <c r="I351" s="139">
        <v>0</v>
      </c>
    </row>
    <row r="352" spans="1:9" ht="17.100000000000001" customHeight="1" x14ac:dyDescent="0.3">
      <c r="A352" s="134" t="s">
        <v>366</v>
      </c>
      <c r="B352" s="133">
        <v>2013</v>
      </c>
      <c r="C352" s="155">
        <v>43</v>
      </c>
      <c r="D352" s="134" t="s">
        <v>29</v>
      </c>
      <c r="E352" s="140">
        <v>0.66739999999999999</v>
      </c>
      <c r="F352" s="141">
        <v>6.9199999999999998E-2</v>
      </c>
      <c r="G352" s="140">
        <v>0.26340000000000002</v>
      </c>
      <c r="H352" s="139">
        <v>46</v>
      </c>
      <c r="I352" s="139">
        <v>0</v>
      </c>
    </row>
    <row r="353" spans="1:9" ht="17.100000000000001" customHeight="1" x14ac:dyDescent="0.3">
      <c r="A353" s="134" t="s">
        <v>366</v>
      </c>
      <c r="B353" s="133">
        <v>2013</v>
      </c>
      <c r="C353" s="155">
        <v>44</v>
      </c>
      <c r="D353" s="134" t="s">
        <v>30</v>
      </c>
      <c r="E353" s="140">
        <v>0.53910000000000002</v>
      </c>
      <c r="F353" s="141">
        <v>0.2155</v>
      </c>
      <c r="G353" s="140">
        <v>0.24540000000000001</v>
      </c>
      <c r="H353" s="139">
        <v>46</v>
      </c>
      <c r="I353" s="139">
        <v>0</v>
      </c>
    </row>
    <row r="354" spans="1:9" ht="17.100000000000001" customHeight="1" x14ac:dyDescent="0.3">
      <c r="A354" s="134" t="s">
        <v>366</v>
      </c>
      <c r="B354" s="133">
        <v>2013</v>
      </c>
      <c r="C354" s="155">
        <v>45</v>
      </c>
      <c r="D354" s="134" t="s">
        <v>31</v>
      </c>
      <c r="E354" s="140">
        <v>0.76049999999999995</v>
      </c>
      <c r="F354" s="141">
        <v>0.1042</v>
      </c>
      <c r="G354" s="140">
        <v>0.13519999999999999</v>
      </c>
      <c r="H354" s="139">
        <v>45</v>
      </c>
      <c r="I354" s="139">
        <v>2</v>
      </c>
    </row>
    <row r="355" spans="1:9" ht="17.100000000000001" customHeight="1" x14ac:dyDescent="0.3">
      <c r="A355" s="134" t="s">
        <v>366</v>
      </c>
      <c r="B355" s="133">
        <v>2013</v>
      </c>
      <c r="C355" s="155">
        <v>46</v>
      </c>
      <c r="D355" s="134" t="s">
        <v>32</v>
      </c>
      <c r="E355" s="140">
        <v>0.61419999999999997</v>
      </c>
      <c r="F355" s="141">
        <v>0.17030000000000001</v>
      </c>
      <c r="G355" s="140">
        <v>0.21560000000000001</v>
      </c>
      <c r="H355" s="139">
        <v>47</v>
      </c>
      <c r="I355" s="139">
        <v>0</v>
      </c>
    </row>
    <row r="356" spans="1:9" ht="17.100000000000001" customHeight="1" x14ac:dyDescent="0.3">
      <c r="A356" s="134" t="s">
        <v>366</v>
      </c>
      <c r="B356" s="133">
        <v>2013</v>
      </c>
      <c r="C356" s="155">
        <v>47</v>
      </c>
      <c r="D356" s="134" t="s">
        <v>33</v>
      </c>
      <c r="E356" s="140">
        <v>0.62390000000000001</v>
      </c>
      <c r="F356" s="141">
        <v>0.13270000000000001</v>
      </c>
      <c r="G356" s="140">
        <v>0.24340000000000001</v>
      </c>
      <c r="H356" s="139">
        <v>46</v>
      </c>
      <c r="I356" s="139">
        <v>1</v>
      </c>
    </row>
    <row r="357" spans="1:9" ht="17.100000000000001" customHeight="1" x14ac:dyDescent="0.3">
      <c r="A357" s="134" t="s">
        <v>366</v>
      </c>
      <c r="B357" s="133">
        <v>2013</v>
      </c>
      <c r="C357" s="155">
        <v>48</v>
      </c>
      <c r="D357" s="134" t="s">
        <v>34</v>
      </c>
      <c r="E357" s="140">
        <v>0.78400000000000003</v>
      </c>
      <c r="F357" s="141">
        <v>6.7000000000000004E-2</v>
      </c>
      <c r="G357" s="140">
        <v>0.14899999999999999</v>
      </c>
      <c r="H357" s="139">
        <v>47</v>
      </c>
      <c r="I357" s="139" t="s">
        <v>222</v>
      </c>
    </row>
    <row r="358" spans="1:9" ht="17.100000000000001" customHeight="1" x14ac:dyDescent="0.3">
      <c r="A358" s="134" t="s">
        <v>366</v>
      </c>
      <c r="B358" s="133">
        <v>2013</v>
      </c>
      <c r="C358" s="155">
        <v>49</v>
      </c>
      <c r="D358" s="134" t="s">
        <v>91</v>
      </c>
      <c r="E358" s="140">
        <v>0.80940000000000001</v>
      </c>
      <c r="F358" s="141">
        <v>8.0799999999999997E-2</v>
      </c>
      <c r="G358" s="140">
        <v>0.1099</v>
      </c>
      <c r="H358" s="139">
        <v>47</v>
      </c>
      <c r="I358" s="139" t="s">
        <v>222</v>
      </c>
    </row>
    <row r="359" spans="1:9" ht="17.100000000000001" customHeight="1" x14ac:dyDescent="0.3">
      <c r="A359" s="134" t="s">
        <v>366</v>
      </c>
      <c r="B359" s="133">
        <v>2013</v>
      </c>
      <c r="C359" s="155">
        <v>50</v>
      </c>
      <c r="D359" s="134" t="s">
        <v>35</v>
      </c>
      <c r="E359" s="140">
        <v>0.69289999999999996</v>
      </c>
      <c r="F359" s="141">
        <v>4.5999999999999999E-2</v>
      </c>
      <c r="G359" s="140">
        <v>0.2611</v>
      </c>
      <c r="H359" s="139">
        <v>47</v>
      </c>
      <c r="I359" s="139" t="s">
        <v>222</v>
      </c>
    </row>
    <row r="360" spans="1:9" ht="17.100000000000001" customHeight="1" x14ac:dyDescent="0.3">
      <c r="A360" s="134" t="s">
        <v>366</v>
      </c>
      <c r="B360" s="133">
        <v>2013</v>
      </c>
      <c r="C360" s="155">
        <v>51</v>
      </c>
      <c r="D360" s="134" t="s">
        <v>36</v>
      </c>
      <c r="E360" s="140">
        <v>0.67610000000000003</v>
      </c>
      <c r="F360" s="141">
        <v>0.15290000000000001</v>
      </c>
      <c r="G360" s="140">
        <v>0.17100000000000001</v>
      </c>
      <c r="H360" s="139">
        <v>47</v>
      </c>
      <c r="I360" s="139" t="s">
        <v>222</v>
      </c>
    </row>
    <row r="361" spans="1:9" ht="17.100000000000001" customHeight="1" x14ac:dyDescent="0.3">
      <c r="A361" s="134" t="s">
        <v>376</v>
      </c>
      <c r="B361" s="133">
        <v>2013</v>
      </c>
      <c r="C361" s="155">
        <v>52</v>
      </c>
      <c r="D361" s="134" t="s">
        <v>37</v>
      </c>
      <c r="E361" s="140">
        <v>0.72140000000000004</v>
      </c>
      <c r="F361" s="141">
        <v>0.13059999999999999</v>
      </c>
      <c r="G361" s="140">
        <v>0.14799999999999999</v>
      </c>
      <c r="H361" s="139">
        <v>47</v>
      </c>
      <c r="I361" s="139" t="s">
        <v>222</v>
      </c>
    </row>
    <row r="362" spans="1:9" ht="35.1" customHeight="1" x14ac:dyDescent="0.3">
      <c r="A362" s="134" t="s">
        <v>366</v>
      </c>
      <c r="B362" s="133">
        <v>2013</v>
      </c>
      <c r="C362" s="155">
        <v>53</v>
      </c>
      <c r="D362" s="132" t="s">
        <v>383</v>
      </c>
      <c r="E362" s="140">
        <v>0.34010000000000001</v>
      </c>
      <c r="F362" s="141">
        <v>0.14960000000000001</v>
      </c>
      <c r="G362" s="140">
        <v>0.51029999999999998</v>
      </c>
      <c r="H362" s="139">
        <v>47</v>
      </c>
      <c r="I362" s="139">
        <v>0</v>
      </c>
    </row>
    <row r="363" spans="1:9" ht="17.100000000000001" customHeight="1" x14ac:dyDescent="0.3">
      <c r="A363" s="134" t="s">
        <v>366</v>
      </c>
      <c r="B363" s="133">
        <v>2013</v>
      </c>
      <c r="C363" s="155">
        <v>54</v>
      </c>
      <c r="D363" s="134" t="s">
        <v>39</v>
      </c>
      <c r="E363" s="140">
        <v>0.53849999999999998</v>
      </c>
      <c r="F363" s="141">
        <v>0.1318</v>
      </c>
      <c r="G363" s="140">
        <v>0.32969999999999999</v>
      </c>
      <c r="H363" s="139">
        <v>46</v>
      </c>
      <c r="I363" s="139">
        <v>1</v>
      </c>
    </row>
    <row r="364" spans="1:9" ht="17.100000000000001" customHeight="1" x14ac:dyDescent="0.3">
      <c r="A364" s="134" t="s">
        <v>366</v>
      </c>
      <c r="B364" s="133">
        <v>2013</v>
      </c>
      <c r="C364" s="155">
        <v>55</v>
      </c>
      <c r="D364" s="134" t="s">
        <v>40</v>
      </c>
      <c r="E364" s="140">
        <v>0.56499999999999995</v>
      </c>
      <c r="F364" s="141">
        <v>0.2024</v>
      </c>
      <c r="G364" s="140">
        <v>0.2326</v>
      </c>
      <c r="H364" s="139">
        <v>44</v>
      </c>
      <c r="I364" s="139">
        <v>3</v>
      </c>
    </row>
    <row r="365" spans="1:9" ht="17.100000000000001" customHeight="1" x14ac:dyDescent="0.3">
      <c r="A365" s="134" t="s">
        <v>366</v>
      </c>
      <c r="B365" s="133">
        <v>2013</v>
      </c>
      <c r="C365" s="155">
        <v>56</v>
      </c>
      <c r="D365" s="134" t="s">
        <v>384</v>
      </c>
      <c r="E365" s="140">
        <v>0.62490000000000001</v>
      </c>
      <c r="F365" s="141">
        <v>0.1203</v>
      </c>
      <c r="G365" s="140">
        <v>0.25480000000000003</v>
      </c>
      <c r="H365" s="139">
        <v>47</v>
      </c>
      <c r="I365" s="139">
        <v>0</v>
      </c>
    </row>
    <row r="366" spans="1:9" ht="35.1" customHeight="1" x14ac:dyDescent="0.3">
      <c r="A366" s="134" t="s">
        <v>366</v>
      </c>
      <c r="B366" s="133">
        <v>2013</v>
      </c>
      <c r="C366" s="155">
        <v>57</v>
      </c>
      <c r="D366" s="132" t="s">
        <v>385</v>
      </c>
      <c r="E366" s="140">
        <v>0.55610000000000004</v>
      </c>
      <c r="F366" s="141">
        <v>0.2122</v>
      </c>
      <c r="G366" s="140">
        <v>0.23169999999999999</v>
      </c>
      <c r="H366" s="139">
        <v>46</v>
      </c>
      <c r="I366" s="139">
        <v>1</v>
      </c>
    </row>
    <row r="367" spans="1:9" ht="35.1" customHeight="1" x14ac:dyDescent="0.3">
      <c r="A367" s="134" t="s">
        <v>366</v>
      </c>
      <c r="B367" s="133">
        <v>2013</v>
      </c>
      <c r="C367" s="155">
        <v>58</v>
      </c>
      <c r="D367" s="132" t="s">
        <v>386</v>
      </c>
      <c r="E367" s="140">
        <v>0.41660000000000003</v>
      </c>
      <c r="F367" s="141">
        <v>0.17380000000000001</v>
      </c>
      <c r="G367" s="140">
        <v>0.40949999999999998</v>
      </c>
      <c r="H367" s="139">
        <v>46</v>
      </c>
      <c r="I367" s="139">
        <v>1</v>
      </c>
    </row>
    <row r="368" spans="1:9" ht="17.100000000000001" customHeight="1" x14ac:dyDescent="0.3">
      <c r="A368" s="134" t="s">
        <v>366</v>
      </c>
      <c r="B368" s="133">
        <v>2013</v>
      </c>
      <c r="C368" s="155">
        <v>59</v>
      </c>
      <c r="D368" s="134" t="s">
        <v>43</v>
      </c>
      <c r="E368" s="140">
        <v>0.4249</v>
      </c>
      <c r="F368" s="141">
        <v>0.24149999999999999</v>
      </c>
      <c r="G368" s="140">
        <v>0.33360000000000001</v>
      </c>
      <c r="H368" s="139">
        <v>47</v>
      </c>
      <c r="I368" s="139">
        <v>0</v>
      </c>
    </row>
    <row r="369" spans="1:9" ht="35.1" customHeight="1" x14ac:dyDescent="0.3">
      <c r="A369" s="134" t="s">
        <v>376</v>
      </c>
      <c r="B369" s="133">
        <v>2013</v>
      </c>
      <c r="C369" s="155">
        <v>60</v>
      </c>
      <c r="D369" s="132" t="s">
        <v>387</v>
      </c>
      <c r="E369" s="140">
        <v>0.53090000000000004</v>
      </c>
      <c r="F369" s="141">
        <v>0.18090000000000001</v>
      </c>
      <c r="G369" s="140">
        <v>0.28820000000000001</v>
      </c>
      <c r="H369" s="139">
        <v>43</v>
      </c>
      <c r="I369" s="139">
        <v>3</v>
      </c>
    </row>
    <row r="370" spans="1:9" ht="17.100000000000001" customHeight="1" x14ac:dyDescent="0.3">
      <c r="A370" s="134" t="s">
        <v>366</v>
      </c>
      <c r="B370" s="133">
        <v>2013</v>
      </c>
      <c r="C370" s="155">
        <v>61</v>
      </c>
      <c r="D370" s="134" t="s">
        <v>101</v>
      </c>
      <c r="E370" s="140">
        <v>0.42620000000000002</v>
      </c>
      <c r="F370" s="141">
        <v>0.192</v>
      </c>
      <c r="G370" s="140">
        <v>0.38190000000000002</v>
      </c>
      <c r="H370" s="139">
        <v>47</v>
      </c>
      <c r="I370" s="139">
        <v>0</v>
      </c>
    </row>
    <row r="371" spans="1:9" ht="17.100000000000001" customHeight="1" x14ac:dyDescent="0.3">
      <c r="A371" s="134" t="s">
        <v>366</v>
      </c>
      <c r="B371" s="133">
        <v>2013</v>
      </c>
      <c r="C371" s="155">
        <v>62</v>
      </c>
      <c r="D371" s="134" t="s">
        <v>45</v>
      </c>
      <c r="E371" s="140">
        <v>0.49730000000000002</v>
      </c>
      <c r="F371" s="141">
        <v>0.2389</v>
      </c>
      <c r="G371" s="140">
        <v>0.26379999999999998</v>
      </c>
      <c r="H371" s="139">
        <v>45</v>
      </c>
      <c r="I371" s="139">
        <v>2</v>
      </c>
    </row>
    <row r="372" spans="1:9" ht="35.1" customHeight="1" x14ac:dyDescent="0.3">
      <c r="A372" s="132" t="s">
        <v>388</v>
      </c>
      <c r="B372" s="133">
        <v>2013</v>
      </c>
      <c r="C372" s="155">
        <v>63</v>
      </c>
      <c r="D372" s="134" t="s">
        <v>389</v>
      </c>
      <c r="E372" s="140">
        <v>0.52600000000000002</v>
      </c>
      <c r="F372" s="141">
        <v>0.1295</v>
      </c>
      <c r="G372" s="140">
        <v>0.34449999999999997</v>
      </c>
      <c r="H372" s="139">
        <v>47</v>
      </c>
      <c r="I372" s="139" t="s">
        <v>222</v>
      </c>
    </row>
    <row r="373" spans="1:9" ht="35.1" customHeight="1" x14ac:dyDescent="0.3">
      <c r="A373" s="132" t="s">
        <v>388</v>
      </c>
      <c r="B373" s="133">
        <v>2013</v>
      </c>
      <c r="C373" s="155">
        <v>64</v>
      </c>
      <c r="D373" s="132" t="s">
        <v>390</v>
      </c>
      <c r="E373" s="140">
        <v>0.4491</v>
      </c>
      <c r="F373" s="141">
        <v>0.18959999999999999</v>
      </c>
      <c r="G373" s="140">
        <v>0.3614</v>
      </c>
      <c r="H373" s="139">
        <v>47</v>
      </c>
      <c r="I373" s="139" t="s">
        <v>222</v>
      </c>
    </row>
    <row r="374" spans="1:9" ht="35.1" customHeight="1" x14ac:dyDescent="0.3">
      <c r="A374" s="132" t="s">
        <v>388</v>
      </c>
      <c r="B374" s="133">
        <v>2013</v>
      </c>
      <c r="C374" s="155">
        <v>65</v>
      </c>
      <c r="D374" s="134" t="s">
        <v>391</v>
      </c>
      <c r="E374" s="140">
        <v>0.5242</v>
      </c>
      <c r="F374" s="141">
        <v>0.1641</v>
      </c>
      <c r="G374" s="140">
        <v>0.31159999999999999</v>
      </c>
      <c r="H374" s="139">
        <v>47</v>
      </c>
      <c r="I374" s="139" t="s">
        <v>222</v>
      </c>
    </row>
    <row r="375" spans="1:9" ht="35.1" customHeight="1" x14ac:dyDescent="0.3">
      <c r="A375" s="132" t="s">
        <v>388</v>
      </c>
      <c r="B375" s="133">
        <v>2013</v>
      </c>
      <c r="C375" s="155">
        <v>66</v>
      </c>
      <c r="D375" s="134" t="s">
        <v>49</v>
      </c>
      <c r="E375" s="140">
        <v>0.42359999999999998</v>
      </c>
      <c r="F375" s="141">
        <v>0.1726</v>
      </c>
      <c r="G375" s="140">
        <v>0.40379999999999999</v>
      </c>
      <c r="H375" s="139">
        <v>47</v>
      </c>
      <c r="I375" s="139" t="s">
        <v>222</v>
      </c>
    </row>
    <row r="376" spans="1:9" ht="35.1" customHeight="1" x14ac:dyDescent="0.3">
      <c r="A376" s="132" t="s">
        <v>388</v>
      </c>
      <c r="B376" s="133">
        <v>2013</v>
      </c>
      <c r="C376" s="155">
        <v>67</v>
      </c>
      <c r="D376" s="134" t="s">
        <v>50</v>
      </c>
      <c r="E376" s="140">
        <v>0.27010000000000001</v>
      </c>
      <c r="F376" s="141">
        <v>0.2918</v>
      </c>
      <c r="G376" s="140">
        <v>0.43809999999999999</v>
      </c>
      <c r="H376" s="139">
        <v>47</v>
      </c>
      <c r="I376" s="139" t="s">
        <v>222</v>
      </c>
    </row>
    <row r="377" spans="1:9" ht="35.1" customHeight="1" x14ac:dyDescent="0.3">
      <c r="A377" s="132" t="s">
        <v>388</v>
      </c>
      <c r="B377" s="133">
        <v>2013</v>
      </c>
      <c r="C377" s="155">
        <v>68</v>
      </c>
      <c r="D377" s="134" t="s">
        <v>51</v>
      </c>
      <c r="E377" s="140">
        <v>0.48930000000000001</v>
      </c>
      <c r="F377" s="141">
        <v>0.17910000000000001</v>
      </c>
      <c r="G377" s="140">
        <v>0.33160000000000001</v>
      </c>
      <c r="H377" s="139">
        <v>46</v>
      </c>
      <c r="I377" s="139" t="s">
        <v>222</v>
      </c>
    </row>
    <row r="378" spans="1:9" ht="35.1" customHeight="1" x14ac:dyDescent="0.3">
      <c r="A378" s="132" t="s">
        <v>388</v>
      </c>
      <c r="B378" s="133">
        <v>2013</v>
      </c>
      <c r="C378" s="155">
        <v>69</v>
      </c>
      <c r="D378" s="134" t="s">
        <v>392</v>
      </c>
      <c r="E378" s="140">
        <v>0.55730000000000002</v>
      </c>
      <c r="F378" s="141">
        <v>8.6999999999999994E-2</v>
      </c>
      <c r="G378" s="140">
        <v>0.35570000000000002</v>
      </c>
      <c r="H378" s="139">
        <v>46</v>
      </c>
      <c r="I378" s="139" t="s">
        <v>222</v>
      </c>
    </row>
    <row r="379" spans="1:9" ht="35.1" customHeight="1" x14ac:dyDescent="0.3">
      <c r="A379" s="132" t="s">
        <v>388</v>
      </c>
      <c r="B379" s="133">
        <v>2013</v>
      </c>
      <c r="C379" s="155">
        <v>70</v>
      </c>
      <c r="D379" s="134" t="s">
        <v>53</v>
      </c>
      <c r="E379" s="140">
        <v>0.50900000000000001</v>
      </c>
      <c r="F379" s="141">
        <v>0.14580000000000001</v>
      </c>
      <c r="G379" s="140">
        <v>0.3453</v>
      </c>
      <c r="H379" s="139">
        <v>47</v>
      </c>
      <c r="I379" s="139" t="s">
        <v>222</v>
      </c>
    </row>
    <row r="380" spans="1:9" ht="35.1" customHeight="1" x14ac:dyDescent="0.3">
      <c r="A380" s="132" t="s">
        <v>388</v>
      </c>
      <c r="B380" s="133">
        <v>2013</v>
      </c>
      <c r="C380" s="155">
        <v>71</v>
      </c>
      <c r="D380" s="134" t="s">
        <v>393</v>
      </c>
      <c r="E380" s="140">
        <v>0.48849999999999999</v>
      </c>
      <c r="F380" s="141">
        <v>0.16830000000000001</v>
      </c>
      <c r="G380" s="140">
        <v>0.34320000000000001</v>
      </c>
      <c r="H380" s="139">
        <v>47</v>
      </c>
      <c r="I380" s="139" t="s">
        <v>222</v>
      </c>
    </row>
    <row r="381" spans="1:9" ht="35.1" customHeight="1" x14ac:dyDescent="0.3">
      <c r="A381" s="132" t="s">
        <v>388</v>
      </c>
      <c r="B381" s="133">
        <v>2013</v>
      </c>
      <c r="C381" s="155">
        <v>79</v>
      </c>
      <c r="D381" s="134" t="s">
        <v>55</v>
      </c>
      <c r="E381" s="140">
        <v>0.73760000000000003</v>
      </c>
      <c r="F381" s="141">
        <v>9.64E-2</v>
      </c>
      <c r="G381" s="140">
        <v>0.16589999999999999</v>
      </c>
      <c r="H381" s="139">
        <v>40</v>
      </c>
      <c r="I381" s="139">
        <v>0</v>
      </c>
    </row>
    <row r="382" spans="1:9" ht="35.1" customHeight="1" x14ac:dyDescent="0.3">
      <c r="A382" s="132" t="s">
        <v>388</v>
      </c>
      <c r="B382" s="133">
        <v>2013</v>
      </c>
      <c r="C382" s="155">
        <v>80</v>
      </c>
      <c r="D382" s="132" t="s">
        <v>394</v>
      </c>
      <c r="E382" s="140">
        <v>0.92400000000000004</v>
      </c>
      <c r="F382" s="141">
        <v>4.0099999999999997E-2</v>
      </c>
      <c r="G382" s="140">
        <v>3.5799999999999998E-2</v>
      </c>
      <c r="H382" s="139">
        <v>27</v>
      </c>
      <c r="I382" s="139">
        <v>0</v>
      </c>
    </row>
    <row r="383" spans="1:9" ht="35.1" customHeight="1" x14ac:dyDescent="0.3">
      <c r="A383" s="132" t="s">
        <v>388</v>
      </c>
      <c r="B383" s="133">
        <v>2013</v>
      </c>
      <c r="C383" s="155">
        <v>81</v>
      </c>
      <c r="D383" s="132" t="s">
        <v>395</v>
      </c>
      <c r="E383" s="140">
        <v>0.82179999999999997</v>
      </c>
      <c r="F383" s="141">
        <v>0.1782</v>
      </c>
      <c r="G383" s="140">
        <v>0</v>
      </c>
      <c r="H383" s="139">
        <v>11</v>
      </c>
      <c r="I383" s="139">
        <v>0</v>
      </c>
    </row>
    <row r="384" spans="1:9" ht="35.1" customHeight="1" x14ac:dyDescent="0.3">
      <c r="A384" s="132" t="s">
        <v>388</v>
      </c>
      <c r="B384" s="133">
        <v>2013</v>
      </c>
      <c r="C384" s="155">
        <v>82</v>
      </c>
      <c r="D384" s="132" t="s">
        <v>396</v>
      </c>
      <c r="E384" s="140">
        <v>0.86029999999999995</v>
      </c>
      <c r="F384" s="141">
        <v>0.13969999999999999</v>
      </c>
      <c r="G384" s="140">
        <v>0</v>
      </c>
      <c r="H384" s="139">
        <v>9</v>
      </c>
      <c r="I384" s="139">
        <v>1</v>
      </c>
    </row>
    <row r="385" spans="1:9" ht="35.1" customHeight="1" x14ac:dyDescent="0.3">
      <c r="A385" s="132" t="s">
        <v>388</v>
      </c>
      <c r="B385" s="133">
        <v>2013</v>
      </c>
      <c r="C385" s="155">
        <v>83</v>
      </c>
      <c r="D385" s="132" t="s">
        <v>397</v>
      </c>
      <c r="E385" s="140">
        <v>1</v>
      </c>
      <c r="F385" s="141">
        <v>0</v>
      </c>
      <c r="G385" s="140">
        <v>0</v>
      </c>
      <c r="H385" s="139">
        <v>1</v>
      </c>
      <c r="I385" s="139">
        <v>0</v>
      </c>
    </row>
    <row r="386" spans="1:9" ht="35.1" customHeight="1" x14ac:dyDescent="0.3">
      <c r="A386" s="132" t="s">
        <v>388</v>
      </c>
      <c r="B386" s="133">
        <v>2013</v>
      </c>
      <c r="C386" s="155">
        <v>84</v>
      </c>
      <c r="D386" s="132" t="s">
        <v>398</v>
      </c>
      <c r="E386" s="140">
        <v>1</v>
      </c>
      <c r="F386" s="141">
        <v>0</v>
      </c>
      <c r="G386" s="140">
        <v>0</v>
      </c>
      <c r="H386" s="139">
        <v>1</v>
      </c>
      <c r="I386" s="139">
        <v>0</v>
      </c>
    </row>
    <row r="387" spans="1:9" ht="17.100000000000001" customHeight="1" x14ac:dyDescent="0.3">
      <c r="A387" s="134" t="s">
        <v>366</v>
      </c>
      <c r="B387" s="133">
        <v>2012</v>
      </c>
      <c r="C387" s="155">
        <v>1</v>
      </c>
      <c r="D387" s="134" t="s">
        <v>367</v>
      </c>
      <c r="E387" s="140">
        <v>0.67620000000000002</v>
      </c>
      <c r="F387" s="141">
        <v>0.1166</v>
      </c>
      <c r="G387" s="140">
        <v>0.2072</v>
      </c>
      <c r="H387" s="139">
        <v>49</v>
      </c>
      <c r="I387" s="139" t="s">
        <v>222</v>
      </c>
    </row>
    <row r="388" spans="1:9" ht="17.100000000000001" customHeight="1" x14ac:dyDescent="0.3">
      <c r="A388" s="134" t="s">
        <v>366</v>
      </c>
      <c r="B388" s="133">
        <v>2012</v>
      </c>
      <c r="C388" s="155">
        <v>2</v>
      </c>
      <c r="D388" s="134" t="s">
        <v>0</v>
      </c>
      <c r="E388" s="140">
        <v>0.76300000000000001</v>
      </c>
      <c r="F388" s="141">
        <v>2.29E-2</v>
      </c>
      <c r="G388" s="140">
        <v>0.21410000000000001</v>
      </c>
      <c r="H388" s="139">
        <v>49</v>
      </c>
      <c r="I388" s="139" t="s">
        <v>222</v>
      </c>
    </row>
    <row r="389" spans="1:9" ht="17.100000000000001" customHeight="1" x14ac:dyDescent="0.3">
      <c r="A389" s="134" t="s">
        <v>366</v>
      </c>
      <c r="B389" s="133">
        <v>2012</v>
      </c>
      <c r="C389" s="155">
        <v>3</v>
      </c>
      <c r="D389" s="134" t="s">
        <v>1</v>
      </c>
      <c r="E389" s="140">
        <v>0.56389999999999996</v>
      </c>
      <c r="F389" s="141">
        <v>0.14269999999999999</v>
      </c>
      <c r="G389" s="140">
        <v>0.29339999999999999</v>
      </c>
      <c r="H389" s="139">
        <v>49</v>
      </c>
      <c r="I389" s="139" t="s">
        <v>222</v>
      </c>
    </row>
    <row r="390" spans="1:9" ht="17.100000000000001" customHeight="1" x14ac:dyDescent="0.3">
      <c r="A390" s="134" t="s">
        <v>366</v>
      </c>
      <c r="B390" s="133">
        <v>2012</v>
      </c>
      <c r="C390" s="155">
        <v>4</v>
      </c>
      <c r="D390" s="134" t="s">
        <v>90</v>
      </c>
      <c r="E390" s="140">
        <v>0.71819999999999995</v>
      </c>
      <c r="F390" s="141">
        <v>9.1200000000000003E-2</v>
      </c>
      <c r="G390" s="140">
        <v>0.19059999999999999</v>
      </c>
      <c r="H390" s="139">
        <v>49</v>
      </c>
      <c r="I390" s="139" t="s">
        <v>222</v>
      </c>
    </row>
    <row r="391" spans="1:9" ht="17.100000000000001" customHeight="1" x14ac:dyDescent="0.3">
      <c r="A391" s="134" t="s">
        <v>366</v>
      </c>
      <c r="B391" s="133">
        <v>2012</v>
      </c>
      <c r="C391" s="155">
        <v>5</v>
      </c>
      <c r="D391" s="134" t="s">
        <v>2</v>
      </c>
      <c r="E391" s="140">
        <v>0.70669999999999999</v>
      </c>
      <c r="F391" s="141">
        <v>0.13819999999999999</v>
      </c>
      <c r="G391" s="140">
        <v>0.15509999999999999</v>
      </c>
      <c r="H391" s="139">
        <v>48</v>
      </c>
      <c r="I391" s="139" t="s">
        <v>222</v>
      </c>
    </row>
    <row r="392" spans="1:9" ht="17.100000000000001" customHeight="1" x14ac:dyDescent="0.3">
      <c r="A392" s="134" t="s">
        <v>366</v>
      </c>
      <c r="B392" s="133">
        <v>2012</v>
      </c>
      <c r="C392" s="155">
        <v>6</v>
      </c>
      <c r="D392" s="134" t="s">
        <v>3</v>
      </c>
      <c r="E392" s="140">
        <v>0.67259999999999998</v>
      </c>
      <c r="F392" s="141">
        <v>0.1447</v>
      </c>
      <c r="G392" s="140">
        <v>0.1827</v>
      </c>
      <c r="H392" s="139">
        <v>49</v>
      </c>
      <c r="I392" s="139" t="s">
        <v>222</v>
      </c>
    </row>
    <row r="393" spans="1:9" ht="17.100000000000001" customHeight="1" x14ac:dyDescent="0.3">
      <c r="A393" s="134" t="s">
        <v>366</v>
      </c>
      <c r="B393" s="133">
        <v>2012</v>
      </c>
      <c r="C393" s="155">
        <v>7</v>
      </c>
      <c r="D393" s="134" t="s">
        <v>95</v>
      </c>
      <c r="E393" s="140">
        <v>0.97629999999999995</v>
      </c>
      <c r="F393" s="141">
        <v>0</v>
      </c>
      <c r="G393" s="140">
        <v>2.3699999999999999E-2</v>
      </c>
      <c r="H393" s="139">
        <v>49</v>
      </c>
      <c r="I393" s="139" t="s">
        <v>222</v>
      </c>
    </row>
    <row r="394" spans="1:9" ht="17.100000000000001" customHeight="1" x14ac:dyDescent="0.3">
      <c r="A394" s="134" t="s">
        <v>366</v>
      </c>
      <c r="B394" s="133">
        <v>2012</v>
      </c>
      <c r="C394" s="155">
        <v>8</v>
      </c>
      <c r="D394" s="134" t="s">
        <v>4</v>
      </c>
      <c r="E394" s="140">
        <v>0.90769999999999995</v>
      </c>
      <c r="F394" s="141">
        <v>6.8099999999999994E-2</v>
      </c>
      <c r="G394" s="140">
        <v>2.4199999999999999E-2</v>
      </c>
      <c r="H394" s="139">
        <v>48</v>
      </c>
      <c r="I394" s="139" t="s">
        <v>222</v>
      </c>
    </row>
    <row r="395" spans="1:9" ht="17.100000000000001" customHeight="1" x14ac:dyDescent="0.3">
      <c r="A395" s="134" t="s">
        <v>366</v>
      </c>
      <c r="B395" s="133">
        <v>2012</v>
      </c>
      <c r="C395" s="155">
        <v>9</v>
      </c>
      <c r="D395" s="134" t="s">
        <v>368</v>
      </c>
      <c r="E395" s="140">
        <v>0.4118</v>
      </c>
      <c r="F395" s="141">
        <v>0.17299999999999999</v>
      </c>
      <c r="G395" s="140">
        <v>0.41520000000000001</v>
      </c>
      <c r="H395" s="139">
        <v>49</v>
      </c>
      <c r="I395" s="139">
        <v>0</v>
      </c>
    </row>
    <row r="396" spans="1:9" ht="17.100000000000001" customHeight="1" x14ac:dyDescent="0.3">
      <c r="A396" s="134" t="s">
        <v>366</v>
      </c>
      <c r="B396" s="133">
        <v>2012</v>
      </c>
      <c r="C396" s="155">
        <v>10</v>
      </c>
      <c r="D396" s="134" t="s">
        <v>230</v>
      </c>
      <c r="E396" s="140">
        <v>0.59489999999999998</v>
      </c>
      <c r="F396" s="141">
        <v>5.2499999999999998E-2</v>
      </c>
      <c r="G396" s="140">
        <v>0.35260000000000002</v>
      </c>
      <c r="H396" s="139">
        <v>49</v>
      </c>
      <c r="I396" s="139">
        <v>0</v>
      </c>
    </row>
    <row r="397" spans="1:9" ht="17.100000000000001" customHeight="1" x14ac:dyDescent="0.3">
      <c r="A397" s="134" t="s">
        <v>366</v>
      </c>
      <c r="B397" s="133">
        <v>2012</v>
      </c>
      <c r="C397" s="155">
        <v>11</v>
      </c>
      <c r="D397" s="134" t="s">
        <v>369</v>
      </c>
      <c r="E397" s="140">
        <v>0.39889999999999998</v>
      </c>
      <c r="F397" s="141">
        <v>0.16839999999999999</v>
      </c>
      <c r="G397" s="140">
        <v>0.43259999999999998</v>
      </c>
      <c r="H397" s="139">
        <v>49</v>
      </c>
      <c r="I397" s="139">
        <v>0</v>
      </c>
    </row>
    <row r="398" spans="1:9" ht="17.100000000000001" customHeight="1" x14ac:dyDescent="0.3">
      <c r="A398" s="134" t="s">
        <v>366</v>
      </c>
      <c r="B398" s="133">
        <v>2012</v>
      </c>
      <c r="C398" s="155">
        <v>12</v>
      </c>
      <c r="D398" s="134" t="s">
        <v>370</v>
      </c>
      <c r="E398" s="140">
        <v>0.83120000000000005</v>
      </c>
      <c r="F398" s="141">
        <v>0.1036</v>
      </c>
      <c r="G398" s="140">
        <v>6.5199999999999994E-2</v>
      </c>
      <c r="H398" s="139">
        <v>49</v>
      </c>
      <c r="I398" s="139">
        <v>0</v>
      </c>
    </row>
    <row r="399" spans="1:9" ht="17.100000000000001" customHeight="1" x14ac:dyDescent="0.3">
      <c r="A399" s="134" t="s">
        <v>366</v>
      </c>
      <c r="B399" s="133">
        <v>2012</v>
      </c>
      <c r="C399" s="155">
        <v>13</v>
      </c>
      <c r="D399" s="134" t="s">
        <v>7</v>
      </c>
      <c r="E399" s="140">
        <v>0.86860000000000004</v>
      </c>
      <c r="F399" s="141">
        <v>4.5999999999999999E-2</v>
      </c>
      <c r="G399" s="140">
        <v>8.5400000000000004E-2</v>
      </c>
      <c r="H399" s="139">
        <v>49</v>
      </c>
      <c r="I399" s="139">
        <v>0</v>
      </c>
    </row>
    <row r="400" spans="1:9" ht="35.1" customHeight="1" x14ac:dyDescent="0.3">
      <c r="A400" s="134" t="s">
        <v>366</v>
      </c>
      <c r="B400" s="133">
        <v>2012</v>
      </c>
      <c r="C400" s="155">
        <v>14</v>
      </c>
      <c r="D400" s="132" t="s">
        <v>371</v>
      </c>
      <c r="E400" s="140">
        <v>0.85350000000000004</v>
      </c>
      <c r="F400" s="141">
        <v>8.2100000000000006E-2</v>
      </c>
      <c r="G400" s="140">
        <v>6.4399999999999999E-2</v>
      </c>
      <c r="H400" s="139">
        <v>49</v>
      </c>
      <c r="I400" s="139">
        <v>0</v>
      </c>
    </row>
    <row r="401" spans="1:9" ht="17.100000000000001" customHeight="1" x14ac:dyDescent="0.3">
      <c r="A401" s="134" t="s">
        <v>366</v>
      </c>
      <c r="B401" s="133">
        <v>2012</v>
      </c>
      <c r="C401" s="155">
        <v>15</v>
      </c>
      <c r="D401" s="134" t="s">
        <v>97</v>
      </c>
      <c r="E401" s="140">
        <v>0.75060000000000004</v>
      </c>
      <c r="F401" s="141">
        <v>0.14610000000000001</v>
      </c>
      <c r="G401" s="140">
        <v>0.1033</v>
      </c>
      <c r="H401" s="139">
        <v>48</v>
      </c>
      <c r="I401" s="139">
        <v>1</v>
      </c>
    </row>
    <row r="402" spans="1:9" ht="17.100000000000001" customHeight="1" x14ac:dyDescent="0.3">
      <c r="A402" s="134" t="s">
        <v>366</v>
      </c>
      <c r="B402" s="133">
        <v>2012</v>
      </c>
      <c r="C402" s="155">
        <v>16</v>
      </c>
      <c r="D402" s="134" t="s">
        <v>8</v>
      </c>
      <c r="E402" s="140">
        <v>0.87050000000000005</v>
      </c>
      <c r="F402" s="141">
        <v>4.2000000000000003E-2</v>
      </c>
      <c r="G402" s="140">
        <v>8.7499999999999994E-2</v>
      </c>
      <c r="H402" s="139">
        <v>49</v>
      </c>
      <c r="I402" s="139">
        <v>0</v>
      </c>
    </row>
    <row r="403" spans="1:9" ht="17.100000000000001" customHeight="1" x14ac:dyDescent="0.3">
      <c r="A403" s="134" t="s">
        <v>366</v>
      </c>
      <c r="B403" s="133">
        <v>2012</v>
      </c>
      <c r="C403" s="155">
        <v>17</v>
      </c>
      <c r="D403" s="134" t="s">
        <v>372</v>
      </c>
      <c r="E403" s="140">
        <v>0.71540000000000004</v>
      </c>
      <c r="F403" s="141">
        <v>0.152</v>
      </c>
      <c r="G403" s="140">
        <v>0.1326</v>
      </c>
      <c r="H403" s="139">
        <v>48</v>
      </c>
      <c r="I403" s="139">
        <v>1</v>
      </c>
    </row>
    <row r="404" spans="1:9" ht="17.100000000000001" customHeight="1" x14ac:dyDescent="0.3">
      <c r="A404" s="134" t="s">
        <v>366</v>
      </c>
      <c r="B404" s="133">
        <v>2012</v>
      </c>
      <c r="C404" s="155">
        <v>18</v>
      </c>
      <c r="D404" s="134" t="s">
        <v>10</v>
      </c>
      <c r="E404" s="140">
        <v>0.60880000000000001</v>
      </c>
      <c r="F404" s="141">
        <v>0.11559999999999999</v>
      </c>
      <c r="G404" s="140">
        <v>0.27560000000000001</v>
      </c>
      <c r="H404" s="139">
        <v>49</v>
      </c>
      <c r="I404" s="139">
        <v>0</v>
      </c>
    </row>
    <row r="405" spans="1:9" ht="35.1" customHeight="1" x14ac:dyDescent="0.3">
      <c r="A405" s="134" t="s">
        <v>366</v>
      </c>
      <c r="B405" s="133">
        <v>2012</v>
      </c>
      <c r="C405" s="155">
        <v>19</v>
      </c>
      <c r="D405" s="132" t="s">
        <v>373</v>
      </c>
      <c r="E405" s="140">
        <v>0.66559999999999997</v>
      </c>
      <c r="F405" s="141">
        <v>6.4399999999999999E-2</v>
      </c>
      <c r="G405" s="140">
        <v>0.27</v>
      </c>
      <c r="H405" s="139">
        <v>47</v>
      </c>
      <c r="I405" s="139">
        <v>2</v>
      </c>
    </row>
    <row r="406" spans="1:9" ht="17.100000000000001" customHeight="1" x14ac:dyDescent="0.3">
      <c r="A406" s="134" t="s">
        <v>366</v>
      </c>
      <c r="B406" s="133">
        <v>2012</v>
      </c>
      <c r="C406" s="155">
        <v>20</v>
      </c>
      <c r="D406" s="134" t="s">
        <v>374</v>
      </c>
      <c r="E406" s="140">
        <v>0.81089999999999995</v>
      </c>
      <c r="F406" s="141">
        <v>6.54E-2</v>
      </c>
      <c r="G406" s="140">
        <v>0.1236</v>
      </c>
      <c r="H406" s="139">
        <v>49</v>
      </c>
      <c r="I406" s="139" t="s">
        <v>222</v>
      </c>
    </row>
    <row r="407" spans="1:9" ht="17.100000000000001" customHeight="1" x14ac:dyDescent="0.3">
      <c r="A407" s="134" t="s">
        <v>366</v>
      </c>
      <c r="B407" s="133">
        <v>2012</v>
      </c>
      <c r="C407" s="155">
        <v>21</v>
      </c>
      <c r="D407" s="134" t="s">
        <v>12</v>
      </c>
      <c r="E407" s="140">
        <v>0.55379999999999996</v>
      </c>
      <c r="F407" s="141">
        <v>0.28149999999999997</v>
      </c>
      <c r="G407" s="140">
        <v>0.1646</v>
      </c>
      <c r="H407" s="139">
        <v>48</v>
      </c>
      <c r="I407" s="139">
        <v>1</v>
      </c>
    </row>
    <row r="408" spans="1:9" ht="17.100000000000001" customHeight="1" x14ac:dyDescent="0.3">
      <c r="A408" s="134" t="s">
        <v>366</v>
      </c>
      <c r="B408" s="133">
        <v>2012</v>
      </c>
      <c r="C408" s="155">
        <v>22</v>
      </c>
      <c r="D408" s="134" t="s">
        <v>13</v>
      </c>
      <c r="E408" s="140">
        <v>0.43469999999999998</v>
      </c>
      <c r="F408" s="141">
        <v>0.31</v>
      </c>
      <c r="G408" s="140">
        <v>0.25530000000000003</v>
      </c>
      <c r="H408" s="139">
        <v>43</v>
      </c>
      <c r="I408" s="139">
        <v>5</v>
      </c>
    </row>
    <row r="409" spans="1:9" ht="17.100000000000001" customHeight="1" x14ac:dyDescent="0.3">
      <c r="A409" s="134" t="s">
        <v>366</v>
      </c>
      <c r="B409" s="133">
        <v>2012</v>
      </c>
      <c r="C409" s="155">
        <v>23</v>
      </c>
      <c r="D409" s="134" t="s">
        <v>14</v>
      </c>
      <c r="E409" s="140">
        <v>0.47310000000000002</v>
      </c>
      <c r="F409" s="141">
        <v>0.25030000000000002</v>
      </c>
      <c r="G409" s="140">
        <v>0.27660000000000001</v>
      </c>
      <c r="H409" s="139">
        <v>45</v>
      </c>
      <c r="I409" s="139">
        <v>4</v>
      </c>
    </row>
    <row r="410" spans="1:9" ht="17.100000000000001" customHeight="1" x14ac:dyDescent="0.3">
      <c r="A410" s="134" t="s">
        <v>366</v>
      </c>
      <c r="B410" s="133">
        <v>2012</v>
      </c>
      <c r="C410" s="155">
        <v>24</v>
      </c>
      <c r="D410" s="134" t="s">
        <v>375</v>
      </c>
      <c r="E410" s="140">
        <v>0.37759999999999999</v>
      </c>
      <c r="F410" s="141">
        <v>0.3392</v>
      </c>
      <c r="G410" s="140">
        <v>0.28320000000000001</v>
      </c>
      <c r="H410" s="139">
        <v>43</v>
      </c>
      <c r="I410" s="139">
        <v>6</v>
      </c>
    </row>
    <row r="411" spans="1:9" ht="17.100000000000001" customHeight="1" x14ac:dyDescent="0.3">
      <c r="A411" s="134" t="s">
        <v>366</v>
      </c>
      <c r="B411" s="133">
        <v>2012</v>
      </c>
      <c r="C411" s="155">
        <v>25</v>
      </c>
      <c r="D411" s="134" t="s">
        <v>16</v>
      </c>
      <c r="E411" s="140">
        <v>0.49459999999999998</v>
      </c>
      <c r="F411" s="141">
        <v>0.3533</v>
      </c>
      <c r="G411" s="140">
        <v>0.1522</v>
      </c>
      <c r="H411" s="139">
        <v>41</v>
      </c>
      <c r="I411" s="139">
        <v>8</v>
      </c>
    </row>
    <row r="412" spans="1:9" ht="17.100000000000001" customHeight="1" x14ac:dyDescent="0.3">
      <c r="A412" s="134" t="s">
        <v>366</v>
      </c>
      <c r="B412" s="133">
        <v>2012</v>
      </c>
      <c r="C412" s="155">
        <v>26</v>
      </c>
      <c r="D412" s="134" t="s">
        <v>98</v>
      </c>
      <c r="E412" s="140">
        <v>0.78879999999999995</v>
      </c>
      <c r="F412" s="141">
        <v>4.07E-2</v>
      </c>
      <c r="G412" s="140">
        <v>0.1704</v>
      </c>
      <c r="H412" s="139">
        <v>49</v>
      </c>
      <c r="I412" s="139">
        <v>0</v>
      </c>
    </row>
    <row r="413" spans="1:9" ht="17.100000000000001" customHeight="1" x14ac:dyDescent="0.3">
      <c r="A413" s="134" t="s">
        <v>366</v>
      </c>
      <c r="B413" s="133">
        <v>2012</v>
      </c>
      <c r="C413" s="155">
        <v>27</v>
      </c>
      <c r="D413" s="134" t="s">
        <v>17</v>
      </c>
      <c r="E413" s="140">
        <v>0.61299999999999999</v>
      </c>
      <c r="F413" s="141">
        <v>0.2883</v>
      </c>
      <c r="G413" s="140">
        <v>9.8699999999999996E-2</v>
      </c>
      <c r="H413" s="139">
        <v>45</v>
      </c>
      <c r="I413" s="139">
        <v>4</v>
      </c>
    </row>
    <row r="414" spans="1:9" ht="17.100000000000001" customHeight="1" x14ac:dyDescent="0.3">
      <c r="A414" s="134" t="s">
        <v>376</v>
      </c>
      <c r="B414" s="133">
        <v>2012</v>
      </c>
      <c r="C414" s="155">
        <v>28</v>
      </c>
      <c r="D414" s="134" t="s">
        <v>18</v>
      </c>
      <c r="E414" s="140">
        <v>0.88639999999999997</v>
      </c>
      <c r="F414" s="141">
        <v>4.41E-2</v>
      </c>
      <c r="G414" s="140">
        <v>6.9500000000000006E-2</v>
      </c>
      <c r="H414" s="139">
        <v>47</v>
      </c>
      <c r="I414" s="139" t="s">
        <v>222</v>
      </c>
    </row>
    <row r="415" spans="1:9" ht="35.1" customHeight="1" x14ac:dyDescent="0.3">
      <c r="A415" s="134" t="s">
        <v>366</v>
      </c>
      <c r="B415" s="133">
        <v>2012</v>
      </c>
      <c r="C415" s="155">
        <v>29</v>
      </c>
      <c r="D415" s="132" t="s">
        <v>377</v>
      </c>
      <c r="E415" s="140">
        <v>0.83450000000000002</v>
      </c>
      <c r="F415" s="141">
        <v>0.1242</v>
      </c>
      <c r="G415" s="140">
        <v>4.1399999999999999E-2</v>
      </c>
      <c r="H415" s="139">
        <v>49</v>
      </c>
      <c r="I415" s="139">
        <v>0</v>
      </c>
    </row>
    <row r="416" spans="1:9" ht="17.100000000000001" customHeight="1" x14ac:dyDescent="0.3">
      <c r="A416" s="134" t="s">
        <v>366</v>
      </c>
      <c r="B416" s="133">
        <v>2012</v>
      </c>
      <c r="C416" s="155">
        <v>30</v>
      </c>
      <c r="D416" s="134" t="s">
        <v>20</v>
      </c>
      <c r="E416" s="140">
        <v>0.4254</v>
      </c>
      <c r="F416" s="141">
        <v>0.1368</v>
      </c>
      <c r="G416" s="140">
        <v>0.43780000000000002</v>
      </c>
      <c r="H416" s="139">
        <v>49</v>
      </c>
      <c r="I416" s="139">
        <v>0</v>
      </c>
    </row>
    <row r="417" spans="1:9" ht="17.100000000000001" customHeight="1" x14ac:dyDescent="0.3">
      <c r="A417" s="134" t="s">
        <v>366</v>
      </c>
      <c r="B417" s="133">
        <v>2012</v>
      </c>
      <c r="C417" s="155">
        <v>31</v>
      </c>
      <c r="D417" s="134" t="s">
        <v>21</v>
      </c>
      <c r="E417" s="140">
        <v>0.38769999999999999</v>
      </c>
      <c r="F417" s="141">
        <v>0.27100000000000002</v>
      </c>
      <c r="G417" s="140">
        <v>0.34129999999999999</v>
      </c>
      <c r="H417" s="139">
        <v>48</v>
      </c>
      <c r="I417" s="139">
        <v>1</v>
      </c>
    </row>
    <row r="418" spans="1:9" ht="17.100000000000001" customHeight="1" x14ac:dyDescent="0.3">
      <c r="A418" s="134" t="s">
        <v>366</v>
      </c>
      <c r="B418" s="133">
        <v>2012</v>
      </c>
      <c r="C418" s="155">
        <v>32</v>
      </c>
      <c r="D418" s="134" t="s">
        <v>22</v>
      </c>
      <c r="E418" s="140">
        <v>0.33429999999999999</v>
      </c>
      <c r="F418" s="141">
        <v>0.35199999999999998</v>
      </c>
      <c r="G418" s="140">
        <v>0.31369999999999998</v>
      </c>
      <c r="H418" s="139">
        <v>48</v>
      </c>
      <c r="I418" s="139">
        <v>0</v>
      </c>
    </row>
    <row r="419" spans="1:9" ht="17.100000000000001" customHeight="1" x14ac:dyDescent="0.3">
      <c r="A419" s="134" t="s">
        <v>366</v>
      </c>
      <c r="B419" s="133">
        <v>2012</v>
      </c>
      <c r="C419" s="155">
        <v>33</v>
      </c>
      <c r="D419" s="134" t="s">
        <v>23</v>
      </c>
      <c r="E419" s="140">
        <v>0.35520000000000002</v>
      </c>
      <c r="F419" s="141">
        <v>0.21510000000000001</v>
      </c>
      <c r="G419" s="140">
        <v>0.42959999999999998</v>
      </c>
      <c r="H419" s="139">
        <v>45</v>
      </c>
      <c r="I419" s="139">
        <v>4</v>
      </c>
    </row>
    <row r="420" spans="1:9" ht="35.1" customHeight="1" x14ac:dyDescent="0.3">
      <c r="A420" s="134" t="s">
        <v>366</v>
      </c>
      <c r="B420" s="133">
        <v>2012</v>
      </c>
      <c r="C420" s="155">
        <v>34</v>
      </c>
      <c r="D420" s="132" t="s">
        <v>378</v>
      </c>
      <c r="E420" s="140">
        <v>0.52490000000000003</v>
      </c>
      <c r="F420" s="141">
        <v>0.27479999999999999</v>
      </c>
      <c r="G420" s="140">
        <v>0.20030000000000001</v>
      </c>
      <c r="H420" s="139">
        <v>48</v>
      </c>
      <c r="I420" s="139">
        <v>1</v>
      </c>
    </row>
    <row r="421" spans="1:9" ht="17.100000000000001" customHeight="1" x14ac:dyDescent="0.3">
      <c r="A421" s="134" t="s">
        <v>366</v>
      </c>
      <c r="B421" s="133">
        <v>2012</v>
      </c>
      <c r="C421" s="155">
        <v>35</v>
      </c>
      <c r="D421" s="134" t="s">
        <v>99</v>
      </c>
      <c r="E421" s="140">
        <v>0.8468</v>
      </c>
      <c r="F421" s="141">
        <v>8.4900000000000003E-2</v>
      </c>
      <c r="G421" s="140">
        <v>6.83E-2</v>
      </c>
      <c r="H421" s="139">
        <v>47</v>
      </c>
      <c r="I421" s="139">
        <v>1</v>
      </c>
    </row>
    <row r="422" spans="1:9" ht="17.100000000000001" customHeight="1" x14ac:dyDescent="0.3">
      <c r="A422" s="134" t="s">
        <v>366</v>
      </c>
      <c r="B422" s="133">
        <v>2012</v>
      </c>
      <c r="C422" s="155">
        <v>36</v>
      </c>
      <c r="D422" s="134" t="s">
        <v>24</v>
      </c>
      <c r="E422" s="140">
        <v>0.69479999999999997</v>
      </c>
      <c r="F422" s="141">
        <v>0.13250000000000001</v>
      </c>
      <c r="G422" s="140">
        <v>0.17280000000000001</v>
      </c>
      <c r="H422" s="139">
        <v>49</v>
      </c>
      <c r="I422" s="139">
        <v>0</v>
      </c>
    </row>
    <row r="423" spans="1:9" ht="35.1" customHeight="1" x14ac:dyDescent="0.3">
      <c r="A423" s="134" t="s">
        <v>366</v>
      </c>
      <c r="B423" s="133">
        <v>2012</v>
      </c>
      <c r="C423" s="155">
        <v>37</v>
      </c>
      <c r="D423" s="132" t="s">
        <v>379</v>
      </c>
      <c r="E423" s="140">
        <v>0.72019999999999995</v>
      </c>
      <c r="F423" s="141">
        <v>0.1167</v>
      </c>
      <c r="G423" s="140">
        <v>0.16309999999999999</v>
      </c>
      <c r="H423" s="139">
        <v>44</v>
      </c>
      <c r="I423" s="139">
        <v>3</v>
      </c>
    </row>
    <row r="424" spans="1:9" ht="53.1" customHeight="1" x14ac:dyDescent="0.3">
      <c r="A424" s="134" t="s">
        <v>366</v>
      </c>
      <c r="B424" s="133">
        <v>2012</v>
      </c>
      <c r="C424" s="155">
        <v>38</v>
      </c>
      <c r="D424" s="132" t="s">
        <v>380</v>
      </c>
      <c r="E424" s="140">
        <v>0.82930000000000004</v>
      </c>
      <c r="F424" s="141">
        <v>9.4299999999999995E-2</v>
      </c>
      <c r="G424" s="140">
        <v>7.6399999999999996E-2</v>
      </c>
      <c r="H424" s="139">
        <v>44</v>
      </c>
      <c r="I424" s="139">
        <v>5</v>
      </c>
    </row>
    <row r="425" spans="1:9" ht="17.100000000000001" customHeight="1" x14ac:dyDescent="0.3">
      <c r="A425" s="134" t="s">
        <v>366</v>
      </c>
      <c r="B425" s="133">
        <v>2012</v>
      </c>
      <c r="C425" s="155">
        <v>39</v>
      </c>
      <c r="D425" s="134" t="s">
        <v>26</v>
      </c>
      <c r="E425" s="140">
        <v>0.84309999999999996</v>
      </c>
      <c r="F425" s="141">
        <v>8.8999999999999996E-2</v>
      </c>
      <c r="G425" s="140">
        <v>6.8000000000000005E-2</v>
      </c>
      <c r="H425" s="139">
        <v>48</v>
      </c>
      <c r="I425" s="139">
        <v>1</v>
      </c>
    </row>
    <row r="426" spans="1:9" ht="17.100000000000001" customHeight="1" x14ac:dyDescent="0.3">
      <c r="A426" s="134" t="s">
        <v>366</v>
      </c>
      <c r="B426" s="133">
        <v>2012</v>
      </c>
      <c r="C426" s="155">
        <v>40</v>
      </c>
      <c r="D426" s="134" t="s">
        <v>381</v>
      </c>
      <c r="E426" s="140">
        <v>0.54290000000000005</v>
      </c>
      <c r="F426" s="141">
        <v>0.27039999999999997</v>
      </c>
      <c r="G426" s="140">
        <v>0.1867</v>
      </c>
      <c r="H426" s="139">
        <v>49</v>
      </c>
      <c r="I426" s="139" t="s">
        <v>222</v>
      </c>
    </row>
    <row r="427" spans="1:9" ht="17.100000000000001" customHeight="1" x14ac:dyDescent="0.3">
      <c r="A427" s="134" t="s">
        <v>366</v>
      </c>
      <c r="B427" s="133">
        <v>2012</v>
      </c>
      <c r="C427" s="155">
        <v>41</v>
      </c>
      <c r="D427" s="134" t="s">
        <v>382</v>
      </c>
      <c r="E427" s="140">
        <v>0.41610000000000003</v>
      </c>
      <c r="F427" s="141">
        <v>0.24629999999999999</v>
      </c>
      <c r="G427" s="140">
        <v>0.33760000000000001</v>
      </c>
      <c r="H427" s="139">
        <v>47</v>
      </c>
      <c r="I427" s="139">
        <v>2</v>
      </c>
    </row>
    <row r="428" spans="1:9" ht="17.100000000000001" customHeight="1" x14ac:dyDescent="0.3">
      <c r="A428" s="134" t="s">
        <v>366</v>
      </c>
      <c r="B428" s="133">
        <v>2012</v>
      </c>
      <c r="C428" s="155">
        <v>42</v>
      </c>
      <c r="D428" s="134" t="s">
        <v>100</v>
      </c>
      <c r="E428" s="140">
        <v>0.81599999999999995</v>
      </c>
      <c r="F428" s="141">
        <v>5.16E-2</v>
      </c>
      <c r="G428" s="140">
        <v>0.13239999999999999</v>
      </c>
      <c r="H428" s="139">
        <v>48</v>
      </c>
      <c r="I428" s="139">
        <v>1</v>
      </c>
    </row>
    <row r="429" spans="1:9" ht="17.100000000000001" customHeight="1" x14ac:dyDescent="0.3">
      <c r="A429" s="134" t="s">
        <v>366</v>
      </c>
      <c r="B429" s="133">
        <v>2012</v>
      </c>
      <c r="C429" s="155">
        <v>43</v>
      </c>
      <c r="D429" s="134" t="s">
        <v>29</v>
      </c>
      <c r="E429" s="140">
        <v>0.61380000000000001</v>
      </c>
      <c r="F429" s="141">
        <v>8.8400000000000006E-2</v>
      </c>
      <c r="G429" s="140">
        <v>0.2979</v>
      </c>
      <c r="H429" s="139">
        <v>49</v>
      </c>
      <c r="I429" s="139">
        <v>0</v>
      </c>
    </row>
    <row r="430" spans="1:9" ht="17.100000000000001" customHeight="1" x14ac:dyDescent="0.3">
      <c r="A430" s="134" t="s">
        <v>366</v>
      </c>
      <c r="B430" s="133">
        <v>2012</v>
      </c>
      <c r="C430" s="155">
        <v>44</v>
      </c>
      <c r="D430" s="134" t="s">
        <v>30</v>
      </c>
      <c r="E430" s="140">
        <v>0.70740000000000003</v>
      </c>
      <c r="F430" s="141">
        <v>0.14879999999999999</v>
      </c>
      <c r="G430" s="140">
        <v>0.14380000000000001</v>
      </c>
      <c r="H430" s="139">
        <v>49</v>
      </c>
      <c r="I430" s="139">
        <v>0</v>
      </c>
    </row>
    <row r="431" spans="1:9" ht="17.100000000000001" customHeight="1" x14ac:dyDescent="0.3">
      <c r="A431" s="134" t="s">
        <v>366</v>
      </c>
      <c r="B431" s="133">
        <v>2012</v>
      </c>
      <c r="C431" s="155">
        <v>45</v>
      </c>
      <c r="D431" s="134" t="s">
        <v>31</v>
      </c>
      <c r="E431" s="140">
        <v>0.73499999999999999</v>
      </c>
      <c r="F431" s="141">
        <v>0.24149999999999999</v>
      </c>
      <c r="G431" s="140">
        <v>2.35E-2</v>
      </c>
      <c r="H431" s="139">
        <v>46</v>
      </c>
      <c r="I431" s="139">
        <v>3</v>
      </c>
    </row>
    <row r="432" spans="1:9" ht="17.100000000000001" customHeight="1" x14ac:dyDescent="0.3">
      <c r="A432" s="134" t="s">
        <v>366</v>
      </c>
      <c r="B432" s="133">
        <v>2012</v>
      </c>
      <c r="C432" s="155">
        <v>46</v>
      </c>
      <c r="D432" s="134" t="s">
        <v>32</v>
      </c>
      <c r="E432" s="140">
        <v>0.6956</v>
      </c>
      <c r="F432" s="141">
        <v>0.1174</v>
      </c>
      <c r="G432" s="140">
        <v>0.187</v>
      </c>
      <c r="H432" s="139">
        <v>49</v>
      </c>
      <c r="I432" s="139">
        <v>0</v>
      </c>
    </row>
    <row r="433" spans="1:9" ht="17.100000000000001" customHeight="1" x14ac:dyDescent="0.3">
      <c r="A433" s="134" t="s">
        <v>366</v>
      </c>
      <c r="B433" s="133">
        <v>2012</v>
      </c>
      <c r="C433" s="155">
        <v>47</v>
      </c>
      <c r="D433" s="134" t="s">
        <v>33</v>
      </c>
      <c r="E433" s="140">
        <v>0.78839999999999999</v>
      </c>
      <c r="F433" s="141">
        <v>4.6199999999999998E-2</v>
      </c>
      <c r="G433" s="140">
        <v>0.16539999999999999</v>
      </c>
      <c r="H433" s="139">
        <v>48</v>
      </c>
      <c r="I433" s="139">
        <v>1</v>
      </c>
    </row>
    <row r="434" spans="1:9" ht="17.100000000000001" customHeight="1" x14ac:dyDescent="0.3">
      <c r="A434" s="134" t="s">
        <v>366</v>
      </c>
      <c r="B434" s="133">
        <v>2012</v>
      </c>
      <c r="C434" s="155">
        <v>48</v>
      </c>
      <c r="D434" s="134" t="s">
        <v>34</v>
      </c>
      <c r="E434" s="140">
        <v>0.76370000000000005</v>
      </c>
      <c r="F434" s="141">
        <v>0.10730000000000001</v>
      </c>
      <c r="G434" s="140">
        <v>0.129</v>
      </c>
      <c r="H434" s="139">
        <v>49</v>
      </c>
      <c r="I434" s="139" t="s">
        <v>222</v>
      </c>
    </row>
    <row r="435" spans="1:9" ht="17.100000000000001" customHeight="1" x14ac:dyDescent="0.3">
      <c r="A435" s="134" t="s">
        <v>366</v>
      </c>
      <c r="B435" s="133">
        <v>2012</v>
      </c>
      <c r="C435" s="155">
        <v>49</v>
      </c>
      <c r="D435" s="134" t="s">
        <v>91</v>
      </c>
      <c r="E435" s="140">
        <v>0.7893</v>
      </c>
      <c r="F435" s="141">
        <v>0.1303</v>
      </c>
      <c r="G435" s="140">
        <v>8.0399999999999999E-2</v>
      </c>
      <c r="H435" s="139">
        <v>48</v>
      </c>
      <c r="I435" s="139" t="s">
        <v>222</v>
      </c>
    </row>
    <row r="436" spans="1:9" ht="17.100000000000001" customHeight="1" x14ac:dyDescent="0.3">
      <c r="A436" s="134" t="s">
        <v>366</v>
      </c>
      <c r="B436" s="133">
        <v>2012</v>
      </c>
      <c r="C436" s="155">
        <v>50</v>
      </c>
      <c r="D436" s="134" t="s">
        <v>35</v>
      </c>
      <c r="E436" s="140">
        <v>0.91849999999999998</v>
      </c>
      <c r="F436" s="141">
        <v>5.74E-2</v>
      </c>
      <c r="G436" s="140">
        <v>2.41E-2</v>
      </c>
      <c r="H436" s="139">
        <v>48</v>
      </c>
      <c r="I436" s="139" t="s">
        <v>222</v>
      </c>
    </row>
    <row r="437" spans="1:9" ht="17.100000000000001" customHeight="1" x14ac:dyDescent="0.3">
      <c r="A437" s="134" t="s">
        <v>366</v>
      </c>
      <c r="B437" s="133">
        <v>2012</v>
      </c>
      <c r="C437" s="155">
        <v>51</v>
      </c>
      <c r="D437" s="134" t="s">
        <v>36</v>
      </c>
      <c r="E437" s="140">
        <v>0.6593</v>
      </c>
      <c r="F437" s="141">
        <v>0.1258</v>
      </c>
      <c r="G437" s="140">
        <v>0.21479999999999999</v>
      </c>
      <c r="H437" s="139">
        <v>48</v>
      </c>
      <c r="I437" s="139" t="s">
        <v>222</v>
      </c>
    </row>
    <row r="438" spans="1:9" ht="17.100000000000001" customHeight="1" x14ac:dyDescent="0.3">
      <c r="A438" s="134" t="s">
        <v>376</v>
      </c>
      <c r="B438" s="133">
        <v>2012</v>
      </c>
      <c r="C438" s="155">
        <v>52</v>
      </c>
      <c r="D438" s="134" t="s">
        <v>37</v>
      </c>
      <c r="E438" s="140">
        <v>0.75390000000000001</v>
      </c>
      <c r="F438" s="141">
        <v>0.18790000000000001</v>
      </c>
      <c r="G438" s="140">
        <v>5.8200000000000002E-2</v>
      </c>
      <c r="H438" s="139">
        <v>49</v>
      </c>
      <c r="I438" s="139" t="s">
        <v>222</v>
      </c>
    </row>
    <row r="439" spans="1:9" ht="35.1" customHeight="1" x14ac:dyDescent="0.3">
      <c r="A439" s="134" t="s">
        <v>366</v>
      </c>
      <c r="B439" s="133">
        <v>2012</v>
      </c>
      <c r="C439" s="155">
        <v>53</v>
      </c>
      <c r="D439" s="132" t="s">
        <v>383</v>
      </c>
      <c r="E439" s="140">
        <v>0.42959999999999998</v>
      </c>
      <c r="F439" s="141">
        <v>0.1837</v>
      </c>
      <c r="G439" s="140">
        <v>0.38669999999999999</v>
      </c>
      <c r="H439" s="139">
        <v>49</v>
      </c>
      <c r="I439" s="139">
        <v>0</v>
      </c>
    </row>
    <row r="440" spans="1:9" ht="17.100000000000001" customHeight="1" x14ac:dyDescent="0.3">
      <c r="A440" s="134" t="s">
        <v>366</v>
      </c>
      <c r="B440" s="133">
        <v>2012</v>
      </c>
      <c r="C440" s="155">
        <v>54</v>
      </c>
      <c r="D440" s="134" t="s">
        <v>39</v>
      </c>
      <c r="E440" s="140">
        <v>0.61950000000000005</v>
      </c>
      <c r="F440" s="141">
        <v>0.16120000000000001</v>
      </c>
      <c r="G440" s="140">
        <v>0.21929999999999999</v>
      </c>
      <c r="H440" s="139">
        <v>49</v>
      </c>
      <c r="I440" s="139">
        <v>0</v>
      </c>
    </row>
    <row r="441" spans="1:9" ht="17.100000000000001" customHeight="1" x14ac:dyDescent="0.3">
      <c r="A441" s="134" t="s">
        <v>366</v>
      </c>
      <c r="B441" s="133">
        <v>2012</v>
      </c>
      <c r="C441" s="155">
        <v>55</v>
      </c>
      <c r="D441" s="134" t="s">
        <v>40</v>
      </c>
      <c r="E441" s="140">
        <v>0.61219999999999997</v>
      </c>
      <c r="F441" s="141">
        <v>0.25159999999999999</v>
      </c>
      <c r="G441" s="140">
        <v>0.1363</v>
      </c>
      <c r="H441" s="139">
        <v>46</v>
      </c>
      <c r="I441" s="139">
        <v>3</v>
      </c>
    </row>
    <row r="442" spans="1:9" ht="17.100000000000001" customHeight="1" x14ac:dyDescent="0.3">
      <c r="A442" s="134" t="s">
        <v>366</v>
      </c>
      <c r="B442" s="133">
        <v>2012</v>
      </c>
      <c r="C442" s="155">
        <v>56</v>
      </c>
      <c r="D442" s="134" t="s">
        <v>384</v>
      </c>
      <c r="E442" s="140">
        <v>0.63880000000000003</v>
      </c>
      <c r="F442" s="141">
        <v>0.1245</v>
      </c>
      <c r="G442" s="140">
        <v>0.23669999999999999</v>
      </c>
      <c r="H442" s="139">
        <v>49</v>
      </c>
      <c r="I442" s="139">
        <v>0</v>
      </c>
    </row>
    <row r="443" spans="1:9" ht="35.1" customHeight="1" x14ac:dyDescent="0.3">
      <c r="A443" s="134" t="s">
        <v>366</v>
      </c>
      <c r="B443" s="133">
        <v>2012</v>
      </c>
      <c r="C443" s="155">
        <v>57</v>
      </c>
      <c r="D443" s="132" t="s">
        <v>385</v>
      </c>
      <c r="E443" s="140">
        <v>0.51910000000000001</v>
      </c>
      <c r="F443" s="141">
        <v>0.25879999999999997</v>
      </c>
      <c r="G443" s="140">
        <v>0.22209999999999999</v>
      </c>
      <c r="H443" s="139">
        <v>49</v>
      </c>
      <c r="I443" s="139">
        <v>0</v>
      </c>
    </row>
    <row r="444" spans="1:9" ht="35.1" customHeight="1" x14ac:dyDescent="0.3">
      <c r="A444" s="134" t="s">
        <v>366</v>
      </c>
      <c r="B444" s="133">
        <v>2012</v>
      </c>
      <c r="C444" s="155">
        <v>58</v>
      </c>
      <c r="D444" s="132" t="s">
        <v>386</v>
      </c>
      <c r="E444" s="140">
        <v>0.45319999999999999</v>
      </c>
      <c r="F444" s="141">
        <v>0.21840000000000001</v>
      </c>
      <c r="G444" s="140">
        <v>0.32829999999999998</v>
      </c>
      <c r="H444" s="139">
        <v>49</v>
      </c>
      <c r="I444" s="139">
        <v>0</v>
      </c>
    </row>
    <row r="445" spans="1:9" ht="17.100000000000001" customHeight="1" x14ac:dyDescent="0.3">
      <c r="A445" s="134" t="s">
        <v>366</v>
      </c>
      <c r="B445" s="133">
        <v>2012</v>
      </c>
      <c r="C445" s="155">
        <v>59</v>
      </c>
      <c r="D445" s="134" t="s">
        <v>43</v>
      </c>
      <c r="E445" s="140">
        <v>0.47210000000000002</v>
      </c>
      <c r="F445" s="141">
        <v>0.2752</v>
      </c>
      <c r="G445" s="140">
        <v>0.25269999999999998</v>
      </c>
      <c r="H445" s="139">
        <v>49</v>
      </c>
      <c r="I445" s="139">
        <v>0</v>
      </c>
    </row>
    <row r="446" spans="1:9" ht="35.1" customHeight="1" x14ac:dyDescent="0.3">
      <c r="A446" s="134" t="s">
        <v>376</v>
      </c>
      <c r="B446" s="133">
        <v>2012</v>
      </c>
      <c r="C446" s="155">
        <v>60</v>
      </c>
      <c r="D446" s="132" t="s">
        <v>387</v>
      </c>
      <c r="E446" s="140">
        <v>0.54649999999999999</v>
      </c>
      <c r="F446" s="141">
        <v>0.31979999999999997</v>
      </c>
      <c r="G446" s="140">
        <v>0.1336</v>
      </c>
      <c r="H446" s="139">
        <v>46</v>
      </c>
      <c r="I446" s="139">
        <v>3</v>
      </c>
    </row>
    <row r="447" spans="1:9" ht="17.100000000000001" customHeight="1" x14ac:dyDescent="0.3">
      <c r="A447" s="134" t="s">
        <v>366</v>
      </c>
      <c r="B447" s="133">
        <v>2012</v>
      </c>
      <c r="C447" s="155">
        <v>61</v>
      </c>
      <c r="D447" s="134" t="s">
        <v>101</v>
      </c>
      <c r="E447" s="140">
        <v>0.49969999999999998</v>
      </c>
      <c r="F447" s="141">
        <v>0.1157</v>
      </c>
      <c r="G447" s="140">
        <v>0.38469999999999999</v>
      </c>
      <c r="H447" s="139">
        <v>49</v>
      </c>
      <c r="I447" s="139">
        <v>0</v>
      </c>
    </row>
    <row r="448" spans="1:9" ht="17.100000000000001" customHeight="1" x14ac:dyDescent="0.3">
      <c r="A448" s="134" t="s">
        <v>366</v>
      </c>
      <c r="B448" s="133">
        <v>2012</v>
      </c>
      <c r="C448" s="155">
        <v>62</v>
      </c>
      <c r="D448" s="134" t="s">
        <v>45</v>
      </c>
      <c r="E448" s="140">
        <v>0.53800000000000003</v>
      </c>
      <c r="F448" s="141">
        <v>0.25169999999999998</v>
      </c>
      <c r="G448" s="140">
        <v>0.2104</v>
      </c>
      <c r="H448" s="139">
        <v>47</v>
      </c>
      <c r="I448" s="139">
        <v>2</v>
      </c>
    </row>
    <row r="449" spans="1:9" ht="35.1" customHeight="1" x14ac:dyDescent="0.3">
      <c r="A449" s="132" t="s">
        <v>388</v>
      </c>
      <c r="B449" s="133">
        <v>2012</v>
      </c>
      <c r="C449" s="155">
        <v>63</v>
      </c>
      <c r="D449" s="134" t="s">
        <v>389</v>
      </c>
      <c r="E449" s="140">
        <v>0.48780000000000001</v>
      </c>
      <c r="F449" s="141">
        <v>0.22370000000000001</v>
      </c>
      <c r="G449" s="140">
        <v>0.28849999999999998</v>
      </c>
      <c r="H449" s="139">
        <v>49</v>
      </c>
      <c r="I449" s="139" t="s">
        <v>222</v>
      </c>
    </row>
    <row r="450" spans="1:9" ht="35.1" customHeight="1" x14ac:dyDescent="0.3">
      <c r="A450" s="132" t="s">
        <v>388</v>
      </c>
      <c r="B450" s="133">
        <v>2012</v>
      </c>
      <c r="C450" s="155">
        <v>64</v>
      </c>
      <c r="D450" s="132" t="s">
        <v>390</v>
      </c>
      <c r="E450" s="140">
        <v>0.54369999999999996</v>
      </c>
      <c r="F450" s="141">
        <v>0.15590000000000001</v>
      </c>
      <c r="G450" s="140">
        <v>0.3004</v>
      </c>
      <c r="H450" s="139">
        <v>49</v>
      </c>
      <c r="I450" s="139" t="s">
        <v>222</v>
      </c>
    </row>
    <row r="451" spans="1:9" ht="35.1" customHeight="1" x14ac:dyDescent="0.3">
      <c r="A451" s="132" t="s">
        <v>388</v>
      </c>
      <c r="B451" s="133">
        <v>2012</v>
      </c>
      <c r="C451" s="155">
        <v>65</v>
      </c>
      <c r="D451" s="134" t="s">
        <v>391</v>
      </c>
      <c r="E451" s="140">
        <v>0.47970000000000002</v>
      </c>
      <c r="F451" s="141">
        <v>0.18459999999999999</v>
      </c>
      <c r="G451" s="140">
        <v>0.3357</v>
      </c>
      <c r="H451" s="139">
        <v>49</v>
      </c>
      <c r="I451" s="139" t="s">
        <v>222</v>
      </c>
    </row>
    <row r="452" spans="1:9" ht="35.1" customHeight="1" x14ac:dyDescent="0.3">
      <c r="A452" s="132" t="s">
        <v>388</v>
      </c>
      <c r="B452" s="133">
        <v>2012</v>
      </c>
      <c r="C452" s="155">
        <v>66</v>
      </c>
      <c r="D452" s="134" t="s">
        <v>49</v>
      </c>
      <c r="E452" s="140">
        <v>0.40689999999999998</v>
      </c>
      <c r="F452" s="141">
        <v>0.19070000000000001</v>
      </c>
      <c r="G452" s="140">
        <v>0.40239999999999998</v>
      </c>
      <c r="H452" s="139">
        <v>49</v>
      </c>
      <c r="I452" s="139" t="s">
        <v>222</v>
      </c>
    </row>
    <row r="453" spans="1:9" ht="35.1" customHeight="1" x14ac:dyDescent="0.3">
      <c r="A453" s="132" t="s">
        <v>388</v>
      </c>
      <c r="B453" s="133">
        <v>2012</v>
      </c>
      <c r="C453" s="155">
        <v>67</v>
      </c>
      <c r="D453" s="134" t="s">
        <v>50</v>
      </c>
      <c r="E453" s="140">
        <v>0.27550000000000002</v>
      </c>
      <c r="F453" s="141">
        <v>0.24879999999999999</v>
      </c>
      <c r="G453" s="140">
        <v>0.47570000000000001</v>
      </c>
      <c r="H453" s="139">
        <v>49</v>
      </c>
      <c r="I453" s="139" t="s">
        <v>222</v>
      </c>
    </row>
    <row r="454" spans="1:9" ht="35.1" customHeight="1" x14ac:dyDescent="0.3">
      <c r="A454" s="132" t="s">
        <v>388</v>
      </c>
      <c r="B454" s="133">
        <v>2012</v>
      </c>
      <c r="C454" s="155">
        <v>68</v>
      </c>
      <c r="D454" s="134" t="s">
        <v>51</v>
      </c>
      <c r="E454" s="140">
        <v>0.62709999999999999</v>
      </c>
      <c r="F454" s="141">
        <v>0.21609999999999999</v>
      </c>
      <c r="G454" s="140">
        <v>0.15670000000000001</v>
      </c>
      <c r="H454" s="139">
        <v>48</v>
      </c>
      <c r="I454" s="139" t="s">
        <v>222</v>
      </c>
    </row>
    <row r="455" spans="1:9" ht="35.1" customHeight="1" x14ac:dyDescent="0.3">
      <c r="A455" s="132" t="s">
        <v>388</v>
      </c>
      <c r="B455" s="133">
        <v>2012</v>
      </c>
      <c r="C455" s="155">
        <v>69</v>
      </c>
      <c r="D455" s="134" t="s">
        <v>392</v>
      </c>
      <c r="E455" s="140">
        <v>0.52900000000000003</v>
      </c>
      <c r="F455" s="141">
        <v>0.19689999999999999</v>
      </c>
      <c r="G455" s="140">
        <v>0.2742</v>
      </c>
      <c r="H455" s="139">
        <v>48</v>
      </c>
      <c r="I455" s="139" t="s">
        <v>222</v>
      </c>
    </row>
    <row r="456" spans="1:9" ht="35.1" customHeight="1" x14ac:dyDescent="0.3">
      <c r="A456" s="132" t="s">
        <v>388</v>
      </c>
      <c r="B456" s="133">
        <v>2012</v>
      </c>
      <c r="C456" s="155">
        <v>70</v>
      </c>
      <c r="D456" s="134" t="s">
        <v>53</v>
      </c>
      <c r="E456" s="140">
        <v>0.62539999999999996</v>
      </c>
      <c r="F456" s="141">
        <v>0.20910000000000001</v>
      </c>
      <c r="G456" s="140">
        <v>0.16539999999999999</v>
      </c>
      <c r="H456" s="139">
        <v>49</v>
      </c>
      <c r="I456" s="139" t="s">
        <v>222</v>
      </c>
    </row>
    <row r="457" spans="1:9" ht="35.1" customHeight="1" x14ac:dyDescent="0.3">
      <c r="A457" s="132" t="s">
        <v>388</v>
      </c>
      <c r="B457" s="133">
        <v>2012</v>
      </c>
      <c r="C457" s="155">
        <v>71</v>
      </c>
      <c r="D457" s="134" t="s">
        <v>393</v>
      </c>
      <c r="E457" s="140">
        <v>0.61319999999999997</v>
      </c>
      <c r="F457" s="141">
        <v>7.0300000000000001E-2</v>
      </c>
      <c r="G457" s="140">
        <v>0.3165</v>
      </c>
      <c r="H457" s="139">
        <v>49</v>
      </c>
      <c r="I457" s="139" t="s">
        <v>222</v>
      </c>
    </row>
    <row r="458" spans="1:9" ht="35.1" customHeight="1" x14ac:dyDescent="0.3">
      <c r="A458" s="132" t="s">
        <v>388</v>
      </c>
      <c r="B458" s="133">
        <v>2012</v>
      </c>
      <c r="C458" s="155">
        <v>79</v>
      </c>
      <c r="D458" s="134" t="s">
        <v>55</v>
      </c>
      <c r="E458" s="140">
        <v>0.68840000000000001</v>
      </c>
      <c r="F458" s="141">
        <v>0.1862</v>
      </c>
      <c r="G458" s="140">
        <v>0.12540000000000001</v>
      </c>
      <c r="H458" s="139">
        <v>41</v>
      </c>
      <c r="I458" s="139">
        <v>1</v>
      </c>
    </row>
    <row r="459" spans="1:9" ht="35.1" customHeight="1" x14ac:dyDescent="0.3">
      <c r="A459" s="132" t="s">
        <v>388</v>
      </c>
      <c r="B459" s="133">
        <v>2012</v>
      </c>
      <c r="C459" s="155">
        <v>80</v>
      </c>
      <c r="D459" s="132" t="s">
        <v>394</v>
      </c>
      <c r="E459" s="140">
        <v>0.96260000000000001</v>
      </c>
      <c r="F459" s="141">
        <v>3.7400000000000003E-2</v>
      </c>
      <c r="G459" s="140">
        <v>0</v>
      </c>
      <c r="H459" s="139">
        <v>26</v>
      </c>
      <c r="I459" s="139">
        <v>0</v>
      </c>
    </row>
    <row r="460" spans="1:9" ht="35.1" customHeight="1" x14ac:dyDescent="0.3">
      <c r="A460" s="132" t="s">
        <v>388</v>
      </c>
      <c r="B460" s="133">
        <v>2012</v>
      </c>
      <c r="C460" s="155">
        <v>81</v>
      </c>
      <c r="D460" s="132" t="s">
        <v>395</v>
      </c>
      <c r="E460" s="140">
        <v>0.89149999999999996</v>
      </c>
      <c r="F460" s="141">
        <v>0.1085</v>
      </c>
      <c r="G460" s="140">
        <v>0</v>
      </c>
      <c r="H460" s="139">
        <v>9</v>
      </c>
      <c r="I460" s="139">
        <v>0</v>
      </c>
    </row>
    <row r="461" spans="1:9" ht="35.1" customHeight="1" x14ac:dyDescent="0.3">
      <c r="A461" s="132" t="s">
        <v>388</v>
      </c>
      <c r="B461" s="133">
        <v>2012</v>
      </c>
      <c r="C461" s="155">
        <v>82</v>
      </c>
      <c r="D461" s="132" t="s">
        <v>396</v>
      </c>
      <c r="E461" s="140">
        <v>0.66020000000000001</v>
      </c>
      <c r="F461" s="141">
        <v>0.1283</v>
      </c>
      <c r="G461" s="140">
        <v>0.21149999999999999</v>
      </c>
      <c r="H461" s="139">
        <v>6</v>
      </c>
      <c r="I461" s="139">
        <v>3</v>
      </c>
    </row>
    <row r="462" spans="1:9" ht="35.1" customHeight="1" x14ac:dyDescent="0.3">
      <c r="A462" s="132" t="s">
        <v>388</v>
      </c>
      <c r="B462" s="133">
        <v>2012</v>
      </c>
      <c r="C462" s="155">
        <v>83</v>
      </c>
      <c r="D462" s="132" t="s">
        <v>397</v>
      </c>
      <c r="E462" s="140" t="s">
        <v>399</v>
      </c>
      <c r="F462" s="141" t="s">
        <v>399</v>
      </c>
      <c r="G462" s="140" t="s">
        <v>399</v>
      </c>
      <c r="H462" s="139">
        <v>0</v>
      </c>
      <c r="I462" s="139">
        <v>1</v>
      </c>
    </row>
    <row r="463" spans="1:9" ht="35.1" customHeight="1" x14ac:dyDescent="0.3">
      <c r="A463" s="132" t="s">
        <v>388</v>
      </c>
      <c r="B463" s="133">
        <v>2012</v>
      </c>
      <c r="C463" s="155">
        <v>84</v>
      </c>
      <c r="D463" s="132" t="s">
        <v>398</v>
      </c>
      <c r="E463" s="140">
        <v>1</v>
      </c>
      <c r="F463" s="141">
        <v>0</v>
      </c>
      <c r="G463" s="140">
        <v>0</v>
      </c>
      <c r="H463" s="139">
        <v>2</v>
      </c>
      <c r="I463" s="139">
        <v>0</v>
      </c>
    </row>
    <row r="464" spans="1:9" ht="17.100000000000001" customHeight="1" x14ac:dyDescent="0.3">
      <c r="A464" s="134" t="s">
        <v>366</v>
      </c>
      <c r="B464" s="133">
        <v>2011</v>
      </c>
      <c r="C464" s="155">
        <v>1</v>
      </c>
      <c r="D464" s="134" t="s">
        <v>367</v>
      </c>
      <c r="E464" s="140">
        <v>0.69299999999999995</v>
      </c>
      <c r="F464" s="141">
        <v>0.14119999999999999</v>
      </c>
      <c r="G464" s="140">
        <v>0.1658</v>
      </c>
      <c r="H464" s="139">
        <v>49</v>
      </c>
      <c r="I464" s="139" t="s">
        <v>222</v>
      </c>
    </row>
    <row r="465" spans="1:9" ht="17.100000000000001" customHeight="1" x14ac:dyDescent="0.3">
      <c r="A465" s="134" t="s">
        <v>366</v>
      </c>
      <c r="B465" s="133">
        <v>2011</v>
      </c>
      <c r="C465" s="155">
        <v>2</v>
      </c>
      <c r="D465" s="134" t="s">
        <v>0</v>
      </c>
      <c r="E465" s="140">
        <v>0.73329999999999995</v>
      </c>
      <c r="F465" s="141">
        <v>5.4899999999999997E-2</v>
      </c>
      <c r="G465" s="140">
        <v>0.21179999999999999</v>
      </c>
      <c r="H465" s="139">
        <v>49</v>
      </c>
      <c r="I465" s="139" t="s">
        <v>222</v>
      </c>
    </row>
    <row r="466" spans="1:9" ht="17.100000000000001" customHeight="1" x14ac:dyDescent="0.3">
      <c r="A466" s="134" t="s">
        <v>366</v>
      </c>
      <c r="B466" s="133">
        <v>2011</v>
      </c>
      <c r="C466" s="155">
        <v>3</v>
      </c>
      <c r="D466" s="134" t="s">
        <v>1</v>
      </c>
      <c r="E466" s="140">
        <v>0.73399999999999999</v>
      </c>
      <c r="F466" s="141">
        <v>7.7399999999999997E-2</v>
      </c>
      <c r="G466" s="140">
        <v>0.18859999999999999</v>
      </c>
      <c r="H466" s="139">
        <v>49</v>
      </c>
      <c r="I466" s="139" t="s">
        <v>222</v>
      </c>
    </row>
    <row r="467" spans="1:9" ht="17.100000000000001" customHeight="1" x14ac:dyDescent="0.3">
      <c r="A467" s="134" t="s">
        <v>366</v>
      </c>
      <c r="B467" s="133">
        <v>2011</v>
      </c>
      <c r="C467" s="155">
        <v>4</v>
      </c>
      <c r="D467" s="134" t="s">
        <v>90</v>
      </c>
      <c r="E467" s="140">
        <v>0.76619999999999999</v>
      </c>
      <c r="F467" s="141">
        <v>0.1147</v>
      </c>
      <c r="G467" s="140">
        <v>0.1191</v>
      </c>
      <c r="H467" s="139">
        <v>48</v>
      </c>
      <c r="I467" s="139" t="s">
        <v>222</v>
      </c>
    </row>
    <row r="468" spans="1:9" ht="17.100000000000001" customHeight="1" x14ac:dyDescent="0.3">
      <c r="A468" s="134" t="s">
        <v>366</v>
      </c>
      <c r="B468" s="133">
        <v>2011</v>
      </c>
      <c r="C468" s="155">
        <v>5</v>
      </c>
      <c r="D468" s="134" t="s">
        <v>2</v>
      </c>
      <c r="E468" s="140">
        <v>0.83320000000000005</v>
      </c>
      <c r="F468" s="141">
        <v>7.3400000000000007E-2</v>
      </c>
      <c r="G468" s="140">
        <v>9.3399999999999997E-2</v>
      </c>
      <c r="H468" s="139">
        <v>49</v>
      </c>
      <c r="I468" s="139" t="s">
        <v>222</v>
      </c>
    </row>
    <row r="469" spans="1:9" ht="17.100000000000001" customHeight="1" x14ac:dyDescent="0.3">
      <c r="A469" s="134" t="s">
        <v>366</v>
      </c>
      <c r="B469" s="133">
        <v>2011</v>
      </c>
      <c r="C469" s="155">
        <v>6</v>
      </c>
      <c r="D469" s="134" t="s">
        <v>3</v>
      </c>
      <c r="E469" s="140">
        <v>0.78149999999999997</v>
      </c>
      <c r="F469" s="141">
        <v>0.15079999999999999</v>
      </c>
      <c r="G469" s="140">
        <v>6.7699999999999996E-2</v>
      </c>
      <c r="H469" s="139">
        <v>49</v>
      </c>
      <c r="I469" s="139" t="s">
        <v>222</v>
      </c>
    </row>
    <row r="470" spans="1:9" ht="17.100000000000001" customHeight="1" x14ac:dyDescent="0.3">
      <c r="A470" s="134" t="s">
        <v>366</v>
      </c>
      <c r="B470" s="133">
        <v>2011</v>
      </c>
      <c r="C470" s="155">
        <v>7</v>
      </c>
      <c r="D470" s="134" t="s">
        <v>95</v>
      </c>
      <c r="E470" s="140">
        <v>0.98150000000000004</v>
      </c>
      <c r="F470" s="141">
        <v>0</v>
      </c>
      <c r="G470" s="140">
        <v>1.8499999999999999E-2</v>
      </c>
      <c r="H470" s="139">
        <v>49</v>
      </c>
      <c r="I470" s="139" t="s">
        <v>222</v>
      </c>
    </row>
    <row r="471" spans="1:9" ht="17.100000000000001" customHeight="1" x14ac:dyDescent="0.3">
      <c r="A471" s="134" t="s">
        <v>366</v>
      </c>
      <c r="B471" s="133">
        <v>2011</v>
      </c>
      <c r="C471" s="155">
        <v>8</v>
      </c>
      <c r="D471" s="134" t="s">
        <v>4</v>
      </c>
      <c r="E471" s="140">
        <v>0.93410000000000004</v>
      </c>
      <c r="F471" s="141">
        <v>4.7100000000000003E-2</v>
      </c>
      <c r="G471" s="140">
        <v>1.8800000000000001E-2</v>
      </c>
      <c r="H471" s="139">
        <v>48</v>
      </c>
      <c r="I471" s="139" t="s">
        <v>222</v>
      </c>
    </row>
    <row r="472" spans="1:9" ht="17.100000000000001" customHeight="1" x14ac:dyDescent="0.3">
      <c r="A472" s="134" t="s">
        <v>366</v>
      </c>
      <c r="B472" s="133">
        <v>2011</v>
      </c>
      <c r="C472" s="155">
        <v>9</v>
      </c>
      <c r="D472" s="134" t="s">
        <v>368</v>
      </c>
      <c r="E472" s="140">
        <v>0.51629999999999998</v>
      </c>
      <c r="F472" s="141">
        <v>9.3899999999999997E-2</v>
      </c>
      <c r="G472" s="140">
        <v>0.38990000000000002</v>
      </c>
      <c r="H472" s="139">
        <v>49</v>
      </c>
      <c r="I472" s="139">
        <v>0</v>
      </c>
    </row>
    <row r="473" spans="1:9" ht="17.100000000000001" customHeight="1" x14ac:dyDescent="0.3">
      <c r="A473" s="134" t="s">
        <v>366</v>
      </c>
      <c r="B473" s="133">
        <v>2011</v>
      </c>
      <c r="C473" s="155">
        <v>10</v>
      </c>
      <c r="D473" s="134" t="s">
        <v>230</v>
      </c>
      <c r="E473" s="140">
        <v>0.54990000000000006</v>
      </c>
      <c r="F473" s="141">
        <v>0.1113</v>
      </c>
      <c r="G473" s="140">
        <v>0.33889999999999998</v>
      </c>
      <c r="H473" s="139">
        <v>49</v>
      </c>
      <c r="I473" s="139">
        <v>0</v>
      </c>
    </row>
    <row r="474" spans="1:9" ht="17.100000000000001" customHeight="1" x14ac:dyDescent="0.3">
      <c r="A474" s="134" t="s">
        <v>366</v>
      </c>
      <c r="B474" s="133">
        <v>2011</v>
      </c>
      <c r="C474" s="155">
        <v>11</v>
      </c>
      <c r="D474" s="134" t="s">
        <v>369</v>
      </c>
      <c r="E474" s="140">
        <v>0.61050000000000004</v>
      </c>
      <c r="F474" s="141">
        <v>5.79E-2</v>
      </c>
      <c r="G474" s="140">
        <v>0.33160000000000001</v>
      </c>
      <c r="H474" s="139">
        <v>49</v>
      </c>
      <c r="I474" s="139">
        <v>0</v>
      </c>
    </row>
    <row r="475" spans="1:9" ht="17.100000000000001" customHeight="1" x14ac:dyDescent="0.3">
      <c r="A475" s="134" t="s">
        <v>366</v>
      </c>
      <c r="B475" s="133">
        <v>2011</v>
      </c>
      <c r="C475" s="155">
        <v>12</v>
      </c>
      <c r="D475" s="134" t="s">
        <v>370</v>
      </c>
      <c r="E475" s="140">
        <v>0.92390000000000005</v>
      </c>
      <c r="F475" s="141">
        <v>5.7599999999999998E-2</v>
      </c>
      <c r="G475" s="140">
        <v>1.8499999999999999E-2</v>
      </c>
      <c r="H475" s="139">
        <v>49</v>
      </c>
      <c r="I475" s="139">
        <v>0</v>
      </c>
    </row>
    <row r="476" spans="1:9" ht="17.100000000000001" customHeight="1" x14ac:dyDescent="0.3">
      <c r="A476" s="134" t="s">
        <v>366</v>
      </c>
      <c r="B476" s="133">
        <v>2011</v>
      </c>
      <c r="C476" s="155">
        <v>13</v>
      </c>
      <c r="D476" s="134" t="s">
        <v>7</v>
      </c>
      <c r="E476" s="140">
        <v>0.92369999999999997</v>
      </c>
      <c r="F476" s="141">
        <v>2.1100000000000001E-2</v>
      </c>
      <c r="G476" s="140">
        <v>5.5199999999999999E-2</v>
      </c>
      <c r="H476" s="139">
        <v>49</v>
      </c>
      <c r="I476" s="139">
        <v>0</v>
      </c>
    </row>
    <row r="477" spans="1:9" ht="35.1" customHeight="1" x14ac:dyDescent="0.3">
      <c r="A477" s="134" t="s">
        <v>366</v>
      </c>
      <c r="B477" s="133">
        <v>2011</v>
      </c>
      <c r="C477" s="155">
        <v>14</v>
      </c>
      <c r="D477" s="132" t="s">
        <v>371</v>
      </c>
      <c r="E477" s="140">
        <v>0.9042</v>
      </c>
      <c r="F477" s="141">
        <v>9.5799999999999996E-2</v>
      </c>
      <c r="G477" s="140">
        <v>0</v>
      </c>
      <c r="H477" s="139">
        <v>49</v>
      </c>
      <c r="I477" s="139">
        <v>0</v>
      </c>
    </row>
    <row r="478" spans="1:9" ht="17.100000000000001" customHeight="1" x14ac:dyDescent="0.3">
      <c r="A478" s="134" t="s">
        <v>366</v>
      </c>
      <c r="B478" s="133">
        <v>2011</v>
      </c>
      <c r="C478" s="155">
        <v>15</v>
      </c>
      <c r="D478" s="134" t="s">
        <v>97</v>
      </c>
      <c r="E478" s="140">
        <v>0.79169999999999996</v>
      </c>
      <c r="F478" s="141">
        <v>5.8700000000000002E-2</v>
      </c>
      <c r="G478" s="140">
        <v>0.14960000000000001</v>
      </c>
      <c r="H478" s="139">
        <v>47</v>
      </c>
      <c r="I478" s="139">
        <v>2</v>
      </c>
    </row>
    <row r="479" spans="1:9" ht="17.100000000000001" customHeight="1" x14ac:dyDescent="0.3">
      <c r="A479" s="134" t="s">
        <v>366</v>
      </c>
      <c r="B479" s="133">
        <v>2011</v>
      </c>
      <c r="C479" s="155">
        <v>16</v>
      </c>
      <c r="D479" s="134" t="s">
        <v>8</v>
      </c>
      <c r="E479" s="140">
        <v>0.87209999999999999</v>
      </c>
      <c r="F479" s="141">
        <v>3.9600000000000003E-2</v>
      </c>
      <c r="G479" s="140">
        <v>8.8300000000000003E-2</v>
      </c>
      <c r="H479" s="139">
        <v>49</v>
      </c>
      <c r="I479" s="139">
        <v>0</v>
      </c>
    </row>
    <row r="480" spans="1:9" ht="17.100000000000001" customHeight="1" x14ac:dyDescent="0.3">
      <c r="A480" s="134" t="s">
        <v>366</v>
      </c>
      <c r="B480" s="133">
        <v>2011</v>
      </c>
      <c r="C480" s="155">
        <v>17</v>
      </c>
      <c r="D480" s="134" t="s">
        <v>372</v>
      </c>
      <c r="E480" s="140">
        <v>0.65200000000000002</v>
      </c>
      <c r="F480" s="141">
        <v>0.11609999999999999</v>
      </c>
      <c r="G480" s="140">
        <v>0.2319</v>
      </c>
      <c r="H480" s="139">
        <v>45</v>
      </c>
      <c r="I480" s="139">
        <v>3</v>
      </c>
    </row>
    <row r="481" spans="1:9" ht="17.100000000000001" customHeight="1" x14ac:dyDescent="0.3">
      <c r="A481" s="134" t="s">
        <v>366</v>
      </c>
      <c r="B481" s="133">
        <v>2011</v>
      </c>
      <c r="C481" s="155">
        <v>18</v>
      </c>
      <c r="D481" s="134" t="s">
        <v>10</v>
      </c>
      <c r="E481" s="140">
        <v>0.45450000000000002</v>
      </c>
      <c r="F481" s="141">
        <v>0.2432</v>
      </c>
      <c r="G481" s="140">
        <v>0.30230000000000001</v>
      </c>
      <c r="H481" s="139">
        <v>47</v>
      </c>
      <c r="I481" s="139">
        <v>1</v>
      </c>
    </row>
    <row r="482" spans="1:9" ht="35.1" customHeight="1" x14ac:dyDescent="0.3">
      <c r="A482" s="134" t="s">
        <v>366</v>
      </c>
      <c r="B482" s="133">
        <v>2011</v>
      </c>
      <c r="C482" s="155">
        <v>19</v>
      </c>
      <c r="D482" s="132" t="s">
        <v>373</v>
      </c>
      <c r="E482" s="140">
        <v>0.7097</v>
      </c>
      <c r="F482" s="141">
        <v>6.3899999999999998E-2</v>
      </c>
      <c r="G482" s="140">
        <v>0.2263</v>
      </c>
      <c r="H482" s="139">
        <v>47</v>
      </c>
      <c r="I482" s="139">
        <v>2</v>
      </c>
    </row>
    <row r="483" spans="1:9" ht="17.100000000000001" customHeight="1" x14ac:dyDescent="0.3">
      <c r="A483" s="134" t="s">
        <v>366</v>
      </c>
      <c r="B483" s="133">
        <v>2011</v>
      </c>
      <c r="C483" s="155">
        <v>20</v>
      </c>
      <c r="D483" s="134" t="s">
        <v>374</v>
      </c>
      <c r="E483" s="140">
        <v>0.73750000000000004</v>
      </c>
      <c r="F483" s="141">
        <v>8.8099999999999998E-2</v>
      </c>
      <c r="G483" s="140">
        <v>0.17430000000000001</v>
      </c>
      <c r="H483" s="139">
        <v>45</v>
      </c>
      <c r="I483" s="139" t="s">
        <v>222</v>
      </c>
    </row>
    <row r="484" spans="1:9" ht="17.100000000000001" customHeight="1" x14ac:dyDescent="0.3">
      <c r="A484" s="134" t="s">
        <v>366</v>
      </c>
      <c r="B484" s="133">
        <v>2011</v>
      </c>
      <c r="C484" s="155">
        <v>21</v>
      </c>
      <c r="D484" s="134" t="s">
        <v>12</v>
      </c>
      <c r="E484" s="140">
        <v>0.67589999999999995</v>
      </c>
      <c r="F484" s="141">
        <v>0.1996</v>
      </c>
      <c r="G484" s="140">
        <v>0.1245</v>
      </c>
      <c r="H484" s="139">
        <v>48</v>
      </c>
      <c r="I484" s="139">
        <v>1</v>
      </c>
    </row>
    <row r="485" spans="1:9" ht="17.100000000000001" customHeight="1" x14ac:dyDescent="0.3">
      <c r="A485" s="134" t="s">
        <v>366</v>
      </c>
      <c r="B485" s="133">
        <v>2011</v>
      </c>
      <c r="C485" s="155">
        <v>22</v>
      </c>
      <c r="D485" s="134" t="s">
        <v>13</v>
      </c>
      <c r="E485" s="140">
        <v>0.40899999999999997</v>
      </c>
      <c r="F485" s="141">
        <v>0.34139999999999998</v>
      </c>
      <c r="G485" s="140">
        <v>0.24959999999999999</v>
      </c>
      <c r="H485" s="139">
        <v>46</v>
      </c>
      <c r="I485" s="139">
        <v>3</v>
      </c>
    </row>
    <row r="486" spans="1:9" ht="17.100000000000001" customHeight="1" x14ac:dyDescent="0.3">
      <c r="A486" s="134" t="s">
        <v>366</v>
      </c>
      <c r="B486" s="133">
        <v>2011</v>
      </c>
      <c r="C486" s="155">
        <v>23</v>
      </c>
      <c r="D486" s="134" t="s">
        <v>14</v>
      </c>
      <c r="E486" s="140">
        <v>0.35160000000000002</v>
      </c>
      <c r="F486" s="141">
        <v>0.29970000000000002</v>
      </c>
      <c r="G486" s="140">
        <v>0.34870000000000001</v>
      </c>
      <c r="H486" s="139">
        <v>45</v>
      </c>
      <c r="I486" s="139">
        <v>4</v>
      </c>
    </row>
    <row r="487" spans="1:9" ht="17.100000000000001" customHeight="1" x14ac:dyDescent="0.3">
      <c r="A487" s="134" t="s">
        <v>366</v>
      </c>
      <c r="B487" s="133">
        <v>2011</v>
      </c>
      <c r="C487" s="155">
        <v>24</v>
      </c>
      <c r="D487" s="134" t="s">
        <v>375</v>
      </c>
      <c r="E487" s="140">
        <v>0.44119999999999998</v>
      </c>
      <c r="F487" s="141">
        <v>0.23849999999999999</v>
      </c>
      <c r="G487" s="140">
        <v>0.32029999999999997</v>
      </c>
      <c r="H487" s="139">
        <v>46</v>
      </c>
      <c r="I487" s="139">
        <v>3</v>
      </c>
    </row>
    <row r="488" spans="1:9" ht="17.100000000000001" customHeight="1" x14ac:dyDescent="0.3">
      <c r="A488" s="134" t="s">
        <v>366</v>
      </c>
      <c r="B488" s="133">
        <v>2011</v>
      </c>
      <c r="C488" s="155">
        <v>25</v>
      </c>
      <c r="D488" s="134" t="s">
        <v>16</v>
      </c>
      <c r="E488" s="140">
        <v>0.62390000000000001</v>
      </c>
      <c r="F488" s="141">
        <v>0.20080000000000001</v>
      </c>
      <c r="G488" s="140">
        <v>0.17530000000000001</v>
      </c>
      <c r="H488" s="139">
        <v>45</v>
      </c>
      <c r="I488" s="139">
        <v>4</v>
      </c>
    </row>
    <row r="489" spans="1:9" ht="17.100000000000001" customHeight="1" x14ac:dyDescent="0.3">
      <c r="A489" s="134" t="s">
        <v>366</v>
      </c>
      <c r="B489" s="133">
        <v>2011</v>
      </c>
      <c r="C489" s="155">
        <v>26</v>
      </c>
      <c r="D489" s="134" t="s">
        <v>98</v>
      </c>
      <c r="E489" s="140">
        <v>0.76919999999999999</v>
      </c>
      <c r="F489" s="141">
        <v>0.17319999999999999</v>
      </c>
      <c r="G489" s="140">
        <v>5.7599999999999998E-2</v>
      </c>
      <c r="H489" s="139">
        <v>48</v>
      </c>
      <c r="I489" s="139">
        <v>1</v>
      </c>
    </row>
    <row r="490" spans="1:9" ht="17.100000000000001" customHeight="1" x14ac:dyDescent="0.3">
      <c r="A490" s="134" t="s">
        <v>366</v>
      </c>
      <c r="B490" s="133">
        <v>2011</v>
      </c>
      <c r="C490" s="155">
        <v>27</v>
      </c>
      <c r="D490" s="134" t="s">
        <v>17</v>
      </c>
      <c r="E490" s="140">
        <v>0.65500000000000003</v>
      </c>
      <c r="F490" s="141">
        <v>0.29680000000000001</v>
      </c>
      <c r="G490" s="140">
        <v>4.8300000000000003E-2</v>
      </c>
      <c r="H490" s="139">
        <v>46</v>
      </c>
      <c r="I490" s="139">
        <v>3</v>
      </c>
    </row>
    <row r="491" spans="1:9" ht="17.100000000000001" customHeight="1" x14ac:dyDescent="0.3">
      <c r="A491" s="134" t="s">
        <v>376</v>
      </c>
      <c r="B491" s="133">
        <v>2011</v>
      </c>
      <c r="C491" s="155">
        <v>28</v>
      </c>
      <c r="D491" s="134" t="s">
        <v>18</v>
      </c>
      <c r="E491" s="140">
        <v>0.82599999999999996</v>
      </c>
      <c r="F491" s="141">
        <v>0.1552</v>
      </c>
      <c r="G491" s="140">
        <v>1.8800000000000001E-2</v>
      </c>
      <c r="H491" s="139">
        <v>48</v>
      </c>
      <c r="I491" s="139" t="s">
        <v>222</v>
      </c>
    </row>
    <row r="492" spans="1:9" ht="35.1" customHeight="1" x14ac:dyDescent="0.3">
      <c r="A492" s="134" t="s">
        <v>366</v>
      </c>
      <c r="B492" s="133">
        <v>2011</v>
      </c>
      <c r="C492" s="155">
        <v>29</v>
      </c>
      <c r="D492" s="132" t="s">
        <v>377</v>
      </c>
      <c r="E492" s="140">
        <v>0.77680000000000005</v>
      </c>
      <c r="F492" s="141">
        <v>0.1424</v>
      </c>
      <c r="G492" s="140">
        <v>8.0799999999999997E-2</v>
      </c>
      <c r="H492" s="139">
        <v>48</v>
      </c>
      <c r="I492" s="139">
        <v>1</v>
      </c>
    </row>
    <row r="493" spans="1:9" ht="17.100000000000001" customHeight="1" x14ac:dyDescent="0.3">
      <c r="A493" s="134" t="s">
        <v>366</v>
      </c>
      <c r="B493" s="133">
        <v>2011</v>
      </c>
      <c r="C493" s="155">
        <v>30</v>
      </c>
      <c r="D493" s="134" t="s">
        <v>20</v>
      </c>
      <c r="E493" s="140">
        <v>0.30769999999999997</v>
      </c>
      <c r="F493" s="141">
        <v>0.17879999999999999</v>
      </c>
      <c r="G493" s="140">
        <v>0.51349999999999996</v>
      </c>
      <c r="H493" s="139">
        <v>48</v>
      </c>
      <c r="I493" s="139">
        <v>1</v>
      </c>
    </row>
    <row r="494" spans="1:9" ht="17.100000000000001" customHeight="1" x14ac:dyDescent="0.3">
      <c r="A494" s="134" t="s">
        <v>366</v>
      </c>
      <c r="B494" s="133">
        <v>2011</v>
      </c>
      <c r="C494" s="155">
        <v>31</v>
      </c>
      <c r="D494" s="134" t="s">
        <v>21</v>
      </c>
      <c r="E494" s="140">
        <v>0.49430000000000002</v>
      </c>
      <c r="F494" s="141">
        <v>0.21260000000000001</v>
      </c>
      <c r="G494" s="140">
        <v>0.29310000000000003</v>
      </c>
      <c r="H494" s="139">
        <v>49</v>
      </c>
      <c r="I494" s="139">
        <v>0</v>
      </c>
    </row>
    <row r="495" spans="1:9" ht="17.100000000000001" customHeight="1" x14ac:dyDescent="0.3">
      <c r="A495" s="134" t="s">
        <v>366</v>
      </c>
      <c r="B495" s="133">
        <v>2011</v>
      </c>
      <c r="C495" s="155">
        <v>32</v>
      </c>
      <c r="D495" s="134" t="s">
        <v>22</v>
      </c>
      <c r="E495" s="140">
        <v>0.34139999999999998</v>
      </c>
      <c r="F495" s="141">
        <v>0.28289999999999998</v>
      </c>
      <c r="G495" s="140">
        <v>0.37569999999999998</v>
      </c>
      <c r="H495" s="139">
        <v>49</v>
      </c>
      <c r="I495" s="139">
        <v>0</v>
      </c>
    </row>
    <row r="496" spans="1:9" ht="17.100000000000001" customHeight="1" x14ac:dyDescent="0.3">
      <c r="A496" s="134" t="s">
        <v>366</v>
      </c>
      <c r="B496" s="133">
        <v>2011</v>
      </c>
      <c r="C496" s="155">
        <v>33</v>
      </c>
      <c r="D496" s="134" t="s">
        <v>23</v>
      </c>
      <c r="E496" s="140">
        <v>0.31459999999999999</v>
      </c>
      <c r="F496" s="141">
        <v>0.2596</v>
      </c>
      <c r="G496" s="140">
        <v>0.42570000000000002</v>
      </c>
      <c r="H496" s="139">
        <v>44</v>
      </c>
      <c r="I496" s="139">
        <v>5</v>
      </c>
    </row>
    <row r="497" spans="1:9" ht="35.1" customHeight="1" x14ac:dyDescent="0.3">
      <c r="A497" s="134" t="s">
        <v>366</v>
      </c>
      <c r="B497" s="133">
        <v>2011</v>
      </c>
      <c r="C497" s="155">
        <v>34</v>
      </c>
      <c r="D497" s="132" t="s">
        <v>378</v>
      </c>
      <c r="E497" s="140">
        <v>0.53249999999999997</v>
      </c>
      <c r="F497" s="141">
        <v>0.20930000000000001</v>
      </c>
      <c r="G497" s="140">
        <v>0.25819999999999999</v>
      </c>
      <c r="H497" s="139">
        <v>48</v>
      </c>
      <c r="I497" s="139">
        <v>1</v>
      </c>
    </row>
    <row r="498" spans="1:9" ht="17.100000000000001" customHeight="1" x14ac:dyDescent="0.3">
      <c r="A498" s="134" t="s">
        <v>366</v>
      </c>
      <c r="B498" s="133">
        <v>2011</v>
      </c>
      <c r="C498" s="155">
        <v>35</v>
      </c>
      <c r="D498" s="134" t="s">
        <v>99</v>
      </c>
      <c r="E498" s="140">
        <v>0.89500000000000002</v>
      </c>
      <c r="F498" s="141">
        <v>7.9399999999999998E-2</v>
      </c>
      <c r="G498" s="140">
        <v>2.5600000000000001E-2</v>
      </c>
      <c r="H498" s="139">
        <v>48</v>
      </c>
      <c r="I498" s="139">
        <v>1</v>
      </c>
    </row>
    <row r="499" spans="1:9" ht="17.100000000000001" customHeight="1" x14ac:dyDescent="0.3">
      <c r="A499" s="134" t="s">
        <v>366</v>
      </c>
      <c r="B499" s="133">
        <v>2011</v>
      </c>
      <c r="C499" s="155">
        <v>36</v>
      </c>
      <c r="D499" s="134" t="s">
        <v>24</v>
      </c>
      <c r="E499" s="140">
        <v>0.6341</v>
      </c>
      <c r="F499" s="141">
        <v>0.1142</v>
      </c>
      <c r="G499" s="140">
        <v>0.25169999999999998</v>
      </c>
      <c r="H499" s="139">
        <v>49</v>
      </c>
      <c r="I499" s="139">
        <v>0</v>
      </c>
    </row>
    <row r="500" spans="1:9" ht="35.1" customHeight="1" x14ac:dyDescent="0.3">
      <c r="A500" s="134" t="s">
        <v>366</v>
      </c>
      <c r="B500" s="133">
        <v>2011</v>
      </c>
      <c r="C500" s="155">
        <v>37</v>
      </c>
      <c r="D500" s="132" t="s">
        <v>379</v>
      </c>
      <c r="E500" s="140">
        <v>0.57850000000000001</v>
      </c>
      <c r="F500" s="141">
        <v>0.17460000000000001</v>
      </c>
      <c r="G500" s="140">
        <v>0.24679999999999999</v>
      </c>
      <c r="H500" s="139">
        <v>48</v>
      </c>
      <c r="I500" s="139">
        <v>0</v>
      </c>
    </row>
    <row r="501" spans="1:9" ht="53.1" customHeight="1" x14ac:dyDescent="0.3">
      <c r="A501" s="134" t="s">
        <v>366</v>
      </c>
      <c r="B501" s="133">
        <v>2011</v>
      </c>
      <c r="C501" s="155">
        <v>38</v>
      </c>
      <c r="D501" s="132" t="s">
        <v>380</v>
      </c>
      <c r="E501" s="140">
        <v>0.74819999999999998</v>
      </c>
      <c r="F501" s="141">
        <v>5.96E-2</v>
      </c>
      <c r="G501" s="140">
        <v>0.19220000000000001</v>
      </c>
      <c r="H501" s="139">
        <v>47</v>
      </c>
      <c r="I501" s="139">
        <v>2</v>
      </c>
    </row>
    <row r="502" spans="1:9" ht="17.100000000000001" customHeight="1" x14ac:dyDescent="0.3">
      <c r="A502" s="134" t="s">
        <v>366</v>
      </c>
      <c r="B502" s="133">
        <v>2011</v>
      </c>
      <c r="C502" s="155">
        <v>39</v>
      </c>
      <c r="D502" s="134" t="s">
        <v>26</v>
      </c>
      <c r="E502" s="140">
        <v>0.875</v>
      </c>
      <c r="F502" s="141">
        <v>8.0500000000000002E-2</v>
      </c>
      <c r="G502" s="140">
        <v>4.4499999999999998E-2</v>
      </c>
      <c r="H502" s="139">
        <v>48</v>
      </c>
      <c r="I502" s="139">
        <v>0</v>
      </c>
    </row>
    <row r="503" spans="1:9" ht="17.100000000000001" customHeight="1" x14ac:dyDescent="0.3">
      <c r="A503" s="134" t="s">
        <v>366</v>
      </c>
      <c r="B503" s="133">
        <v>2011</v>
      </c>
      <c r="C503" s="155">
        <v>40</v>
      </c>
      <c r="D503" s="134" t="s">
        <v>381</v>
      </c>
      <c r="E503" s="140">
        <v>0.623</v>
      </c>
      <c r="F503" s="141">
        <v>0.1754</v>
      </c>
      <c r="G503" s="140">
        <v>0.20150000000000001</v>
      </c>
      <c r="H503" s="139">
        <v>49</v>
      </c>
      <c r="I503" s="139" t="s">
        <v>222</v>
      </c>
    </row>
    <row r="504" spans="1:9" ht="17.100000000000001" customHeight="1" x14ac:dyDescent="0.3">
      <c r="A504" s="134" t="s">
        <v>366</v>
      </c>
      <c r="B504" s="133">
        <v>2011</v>
      </c>
      <c r="C504" s="155">
        <v>41</v>
      </c>
      <c r="D504" s="134" t="s">
        <v>382</v>
      </c>
      <c r="E504" s="140">
        <v>0.49109999999999998</v>
      </c>
      <c r="F504" s="141">
        <v>0.26029999999999998</v>
      </c>
      <c r="G504" s="140">
        <v>0.24859999999999999</v>
      </c>
      <c r="H504" s="139">
        <v>49</v>
      </c>
      <c r="I504" s="139">
        <v>0</v>
      </c>
    </row>
    <row r="505" spans="1:9" ht="17.100000000000001" customHeight="1" x14ac:dyDescent="0.3">
      <c r="A505" s="134" t="s">
        <v>366</v>
      </c>
      <c r="B505" s="133">
        <v>2011</v>
      </c>
      <c r="C505" s="155">
        <v>42</v>
      </c>
      <c r="D505" s="134" t="s">
        <v>100</v>
      </c>
      <c r="E505" s="140">
        <v>0.82979999999999998</v>
      </c>
      <c r="F505" s="141">
        <v>0.1042</v>
      </c>
      <c r="G505" s="140">
        <v>6.6100000000000006E-2</v>
      </c>
      <c r="H505" s="139">
        <v>49</v>
      </c>
      <c r="I505" s="139">
        <v>0</v>
      </c>
    </row>
    <row r="506" spans="1:9" ht="17.100000000000001" customHeight="1" x14ac:dyDescent="0.3">
      <c r="A506" s="134" t="s">
        <v>366</v>
      </c>
      <c r="B506" s="133">
        <v>2011</v>
      </c>
      <c r="C506" s="155">
        <v>43</v>
      </c>
      <c r="D506" s="134" t="s">
        <v>29</v>
      </c>
      <c r="E506" s="140">
        <v>0.64990000000000003</v>
      </c>
      <c r="F506" s="141">
        <v>0.14360000000000001</v>
      </c>
      <c r="G506" s="140">
        <v>0.20649999999999999</v>
      </c>
      <c r="H506" s="139">
        <v>48</v>
      </c>
      <c r="I506" s="139">
        <v>0</v>
      </c>
    </row>
    <row r="507" spans="1:9" ht="17.100000000000001" customHeight="1" x14ac:dyDescent="0.3">
      <c r="A507" s="134" t="s">
        <v>366</v>
      </c>
      <c r="B507" s="133">
        <v>2011</v>
      </c>
      <c r="C507" s="155">
        <v>44</v>
      </c>
      <c r="D507" s="134" t="s">
        <v>30</v>
      </c>
      <c r="E507" s="140">
        <v>0.73860000000000003</v>
      </c>
      <c r="F507" s="141">
        <v>0.1003</v>
      </c>
      <c r="G507" s="140">
        <v>0.16109999999999999</v>
      </c>
      <c r="H507" s="139">
        <v>47</v>
      </c>
      <c r="I507" s="139">
        <v>2</v>
      </c>
    </row>
    <row r="508" spans="1:9" ht="17.100000000000001" customHeight="1" x14ac:dyDescent="0.3">
      <c r="A508" s="134" t="s">
        <v>366</v>
      </c>
      <c r="B508" s="133">
        <v>2011</v>
      </c>
      <c r="C508" s="155">
        <v>45</v>
      </c>
      <c r="D508" s="134" t="s">
        <v>31</v>
      </c>
      <c r="E508" s="140">
        <v>0.7913</v>
      </c>
      <c r="F508" s="141">
        <v>0.1208</v>
      </c>
      <c r="G508" s="140">
        <v>8.7900000000000006E-2</v>
      </c>
      <c r="H508" s="139">
        <v>46</v>
      </c>
      <c r="I508" s="139">
        <v>2</v>
      </c>
    </row>
    <row r="509" spans="1:9" ht="17.100000000000001" customHeight="1" x14ac:dyDescent="0.3">
      <c r="A509" s="134" t="s">
        <v>366</v>
      </c>
      <c r="B509" s="133">
        <v>2011</v>
      </c>
      <c r="C509" s="155">
        <v>46</v>
      </c>
      <c r="D509" s="134" t="s">
        <v>32</v>
      </c>
      <c r="E509" s="140">
        <v>0.70689999999999997</v>
      </c>
      <c r="F509" s="141">
        <v>0.15359999999999999</v>
      </c>
      <c r="G509" s="140">
        <v>0.13950000000000001</v>
      </c>
      <c r="H509" s="139">
        <v>48</v>
      </c>
      <c r="I509" s="139">
        <v>1</v>
      </c>
    </row>
    <row r="510" spans="1:9" ht="17.100000000000001" customHeight="1" x14ac:dyDescent="0.3">
      <c r="A510" s="134" t="s">
        <v>366</v>
      </c>
      <c r="B510" s="133">
        <v>2011</v>
      </c>
      <c r="C510" s="155">
        <v>47</v>
      </c>
      <c r="D510" s="134" t="s">
        <v>33</v>
      </c>
      <c r="E510" s="140">
        <v>0.76480000000000004</v>
      </c>
      <c r="F510" s="141">
        <v>0.04</v>
      </c>
      <c r="G510" s="140">
        <v>0.1953</v>
      </c>
      <c r="H510" s="139">
        <v>48</v>
      </c>
      <c r="I510" s="139">
        <v>1</v>
      </c>
    </row>
    <row r="511" spans="1:9" ht="17.100000000000001" customHeight="1" x14ac:dyDescent="0.3">
      <c r="A511" s="134" t="s">
        <v>366</v>
      </c>
      <c r="B511" s="133">
        <v>2011</v>
      </c>
      <c r="C511" s="155">
        <v>48</v>
      </c>
      <c r="D511" s="134" t="s">
        <v>34</v>
      </c>
      <c r="E511" s="140">
        <v>0.80369999999999997</v>
      </c>
      <c r="F511" s="141">
        <v>7.7399999999999997E-2</v>
      </c>
      <c r="G511" s="140">
        <v>0.11890000000000001</v>
      </c>
      <c r="H511" s="139">
        <v>49</v>
      </c>
      <c r="I511" s="139" t="s">
        <v>222</v>
      </c>
    </row>
    <row r="512" spans="1:9" ht="17.100000000000001" customHeight="1" x14ac:dyDescent="0.3">
      <c r="A512" s="134" t="s">
        <v>366</v>
      </c>
      <c r="B512" s="133">
        <v>2011</v>
      </c>
      <c r="C512" s="155">
        <v>49</v>
      </c>
      <c r="D512" s="134" t="s">
        <v>91</v>
      </c>
      <c r="E512" s="140">
        <v>0.82279999999999998</v>
      </c>
      <c r="F512" s="141">
        <v>5.5199999999999999E-2</v>
      </c>
      <c r="G512" s="140">
        <v>0.1221</v>
      </c>
      <c r="H512" s="139">
        <v>49</v>
      </c>
      <c r="I512" s="139" t="s">
        <v>222</v>
      </c>
    </row>
    <row r="513" spans="1:9" ht="17.100000000000001" customHeight="1" x14ac:dyDescent="0.3">
      <c r="A513" s="134" t="s">
        <v>366</v>
      </c>
      <c r="B513" s="133">
        <v>2011</v>
      </c>
      <c r="C513" s="155">
        <v>50</v>
      </c>
      <c r="D513" s="134" t="s">
        <v>35</v>
      </c>
      <c r="E513" s="140">
        <v>0.80730000000000002</v>
      </c>
      <c r="F513" s="141">
        <v>0.1186</v>
      </c>
      <c r="G513" s="140">
        <v>7.4099999999999999E-2</v>
      </c>
      <c r="H513" s="139">
        <v>49</v>
      </c>
      <c r="I513" s="139" t="s">
        <v>222</v>
      </c>
    </row>
    <row r="514" spans="1:9" ht="17.100000000000001" customHeight="1" x14ac:dyDescent="0.3">
      <c r="A514" s="134" t="s">
        <v>366</v>
      </c>
      <c r="B514" s="133">
        <v>2011</v>
      </c>
      <c r="C514" s="155">
        <v>51</v>
      </c>
      <c r="D514" s="134" t="s">
        <v>36</v>
      </c>
      <c r="E514" s="140">
        <v>0.72709999999999997</v>
      </c>
      <c r="F514" s="141">
        <v>9.9699999999999997E-2</v>
      </c>
      <c r="G514" s="140">
        <v>0.17319999999999999</v>
      </c>
      <c r="H514" s="139">
        <v>49</v>
      </c>
      <c r="I514" s="139" t="s">
        <v>222</v>
      </c>
    </row>
    <row r="515" spans="1:9" ht="17.100000000000001" customHeight="1" x14ac:dyDescent="0.3">
      <c r="A515" s="134" t="s">
        <v>376</v>
      </c>
      <c r="B515" s="133">
        <v>2011</v>
      </c>
      <c r="C515" s="155">
        <v>52</v>
      </c>
      <c r="D515" s="134" t="s">
        <v>37</v>
      </c>
      <c r="E515" s="140">
        <v>0.7087</v>
      </c>
      <c r="F515" s="141">
        <v>0.17230000000000001</v>
      </c>
      <c r="G515" s="140">
        <v>0.11899999999999999</v>
      </c>
      <c r="H515" s="139">
        <v>49</v>
      </c>
      <c r="I515" s="139" t="s">
        <v>222</v>
      </c>
    </row>
    <row r="516" spans="1:9" ht="35.1" customHeight="1" x14ac:dyDescent="0.3">
      <c r="A516" s="134" t="s">
        <v>366</v>
      </c>
      <c r="B516" s="133">
        <v>2011</v>
      </c>
      <c r="C516" s="155">
        <v>53</v>
      </c>
      <c r="D516" s="132" t="s">
        <v>383</v>
      </c>
      <c r="E516" s="140">
        <v>0.4254</v>
      </c>
      <c r="F516" s="141">
        <v>0.2114</v>
      </c>
      <c r="G516" s="140">
        <v>0.36320000000000002</v>
      </c>
      <c r="H516" s="139">
        <v>48</v>
      </c>
      <c r="I516" s="139">
        <v>0</v>
      </c>
    </row>
    <row r="517" spans="1:9" ht="17.100000000000001" customHeight="1" x14ac:dyDescent="0.3">
      <c r="A517" s="134" t="s">
        <v>366</v>
      </c>
      <c r="B517" s="133">
        <v>2011</v>
      </c>
      <c r="C517" s="155">
        <v>54</v>
      </c>
      <c r="D517" s="134" t="s">
        <v>39</v>
      </c>
      <c r="E517" s="140">
        <v>0.55210000000000004</v>
      </c>
      <c r="F517" s="141">
        <v>0.1197</v>
      </c>
      <c r="G517" s="140">
        <v>0.32819999999999999</v>
      </c>
      <c r="H517" s="139">
        <v>47</v>
      </c>
      <c r="I517" s="139">
        <v>1</v>
      </c>
    </row>
    <row r="518" spans="1:9" ht="17.100000000000001" customHeight="1" x14ac:dyDescent="0.3">
      <c r="A518" s="134" t="s">
        <v>366</v>
      </c>
      <c r="B518" s="133">
        <v>2011</v>
      </c>
      <c r="C518" s="155">
        <v>55</v>
      </c>
      <c r="D518" s="134" t="s">
        <v>40</v>
      </c>
      <c r="E518" s="140">
        <v>0.61450000000000005</v>
      </c>
      <c r="F518" s="141">
        <v>0.1221</v>
      </c>
      <c r="G518" s="140">
        <v>0.26340000000000002</v>
      </c>
      <c r="H518" s="139">
        <v>46</v>
      </c>
      <c r="I518" s="139">
        <v>1</v>
      </c>
    </row>
    <row r="519" spans="1:9" ht="17.100000000000001" customHeight="1" x14ac:dyDescent="0.3">
      <c r="A519" s="134" t="s">
        <v>366</v>
      </c>
      <c r="B519" s="133">
        <v>2011</v>
      </c>
      <c r="C519" s="155">
        <v>56</v>
      </c>
      <c r="D519" s="134" t="s">
        <v>384</v>
      </c>
      <c r="E519" s="140">
        <v>0.45629999999999998</v>
      </c>
      <c r="F519" s="141">
        <v>0.19689999999999999</v>
      </c>
      <c r="G519" s="140">
        <v>0.3468</v>
      </c>
      <c r="H519" s="139">
        <v>48</v>
      </c>
      <c r="I519" s="139">
        <v>0</v>
      </c>
    </row>
    <row r="520" spans="1:9" ht="35.1" customHeight="1" x14ac:dyDescent="0.3">
      <c r="A520" s="134" t="s">
        <v>366</v>
      </c>
      <c r="B520" s="133">
        <v>2011</v>
      </c>
      <c r="C520" s="155">
        <v>57</v>
      </c>
      <c r="D520" s="132" t="s">
        <v>385</v>
      </c>
      <c r="E520" s="140">
        <v>0.46510000000000001</v>
      </c>
      <c r="F520" s="141">
        <v>0.2107</v>
      </c>
      <c r="G520" s="140">
        <v>0.32419999999999999</v>
      </c>
      <c r="H520" s="139">
        <v>46</v>
      </c>
      <c r="I520" s="139">
        <v>2</v>
      </c>
    </row>
    <row r="521" spans="1:9" ht="35.1" customHeight="1" x14ac:dyDescent="0.3">
      <c r="A521" s="134" t="s">
        <v>366</v>
      </c>
      <c r="B521" s="133">
        <v>2011</v>
      </c>
      <c r="C521" s="155">
        <v>58</v>
      </c>
      <c r="D521" s="132" t="s">
        <v>386</v>
      </c>
      <c r="E521" s="140">
        <v>0.33650000000000002</v>
      </c>
      <c r="F521" s="141">
        <v>0.1825</v>
      </c>
      <c r="G521" s="140">
        <v>0.48099999999999998</v>
      </c>
      <c r="H521" s="139">
        <v>47</v>
      </c>
      <c r="I521" s="139">
        <v>1</v>
      </c>
    </row>
    <row r="522" spans="1:9" ht="17.100000000000001" customHeight="1" x14ac:dyDescent="0.3">
      <c r="A522" s="134" t="s">
        <v>366</v>
      </c>
      <c r="B522" s="133">
        <v>2011</v>
      </c>
      <c r="C522" s="155">
        <v>59</v>
      </c>
      <c r="D522" s="134" t="s">
        <v>43</v>
      </c>
      <c r="E522" s="140">
        <v>0.35449999999999998</v>
      </c>
      <c r="F522" s="141">
        <v>0.23269999999999999</v>
      </c>
      <c r="G522" s="140">
        <v>0.4128</v>
      </c>
      <c r="H522" s="139">
        <v>48</v>
      </c>
      <c r="I522" s="139">
        <v>0</v>
      </c>
    </row>
    <row r="523" spans="1:9" ht="35.1" customHeight="1" x14ac:dyDescent="0.3">
      <c r="A523" s="134" t="s">
        <v>376</v>
      </c>
      <c r="B523" s="133">
        <v>2011</v>
      </c>
      <c r="C523" s="155">
        <v>60</v>
      </c>
      <c r="D523" s="132" t="s">
        <v>387</v>
      </c>
      <c r="E523" s="140">
        <v>0.68840000000000001</v>
      </c>
      <c r="F523" s="141">
        <v>0.14860000000000001</v>
      </c>
      <c r="G523" s="140">
        <v>0.16300000000000001</v>
      </c>
      <c r="H523" s="139">
        <v>44</v>
      </c>
      <c r="I523" s="139">
        <v>4</v>
      </c>
    </row>
    <row r="524" spans="1:9" ht="17.100000000000001" customHeight="1" x14ac:dyDescent="0.3">
      <c r="A524" s="134" t="s">
        <v>366</v>
      </c>
      <c r="B524" s="133">
        <v>2011</v>
      </c>
      <c r="C524" s="155">
        <v>61</v>
      </c>
      <c r="D524" s="134" t="s">
        <v>101</v>
      </c>
      <c r="E524" s="140">
        <v>0.56020000000000003</v>
      </c>
      <c r="F524" s="141">
        <v>0.122</v>
      </c>
      <c r="G524" s="140">
        <v>0.31780000000000003</v>
      </c>
      <c r="H524" s="139">
        <v>48</v>
      </c>
      <c r="I524" s="139">
        <v>0</v>
      </c>
    </row>
    <row r="525" spans="1:9" ht="17.100000000000001" customHeight="1" x14ac:dyDescent="0.3">
      <c r="A525" s="134" t="s">
        <v>366</v>
      </c>
      <c r="B525" s="133">
        <v>2011</v>
      </c>
      <c r="C525" s="155">
        <v>62</v>
      </c>
      <c r="D525" s="134" t="s">
        <v>45</v>
      </c>
      <c r="E525" s="140">
        <v>0.4783</v>
      </c>
      <c r="F525" s="141">
        <v>0.26679999999999998</v>
      </c>
      <c r="G525" s="140">
        <v>0.255</v>
      </c>
      <c r="H525" s="139">
        <v>46</v>
      </c>
      <c r="I525" s="139">
        <v>2</v>
      </c>
    </row>
    <row r="526" spans="1:9" ht="35.1" customHeight="1" x14ac:dyDescent="0.3">
      <c r="A526" s="132" t="s">
        <v>388</v>
      </c>
      <c r="B526" s="133">
        <v>2011</v>
      </c>
      <c r="C526" s="155">
        <v>63</v>
      </c>
      <c r="D526" s="134" t="s">
        <v>389</v>
      </c>
      <c r="E526" s="140">
        <v>0.62549999999999994</v>
      </c>
      <c r="F526" s="141">
        <v>0.18060000000000001</v>
      </c>
      <c r="G526" s="140">
        <v>0.19400000000000001</v>
      </c>
      <c r="H526" s="139">
        <v>48</v>
      </c>
      <c r="I526" s="139" t="s">
        <v>222</v>
      </c>
    </row>
    <row r="527" spans="1:9" ht="35.1" customHeight="1" x14ac:dyDescent="0.3">
      <c r="A527" s="132" t="s">
        <v>388</v>
      </c>
      <c r="B527" s="133">
        <v>2011</v>
      </c>
      <c r="C527" s="155">
        <v>64</v>
      </c>
      <c r="D527" s="132" t="s">
        <v>390</v>
      </c>
      <c r="E527" s="140">
        <v>0.54339999999999999</v>
      </c>
      <c r="F527" s="141">
        <v>0.2203</v>
      </c>
      <c r="G527" s="140">
        <v>0.23630000000000001</v>
      </c>
      <c r="H527" s="139">
        <v>48</v>
      </c>
      <c r="I527" s="139" t="s">
        <v>222</v>
      </c>
    </row>
    <row r="528" spans="1:9" ht="35.1" customHeight="1" x14ac:dyDescent="0.3">
      <c r="A528" s="132" t="s">
        <v>388</v>
      </c>
      <c r="B528" s="133">
        <v>2011</v>
      </c>
      <c r="C528" s="155">
        <v>65</v>
      </c>
      <c r="D528" s="134" t="s">
        <v>391</v>
      </c>
      <c r="E528" s="140">
        <v>0.53310000000000002</v>
      </c>
      <c r="F528" s="141">
        <v>0.23180000000000001</v>
      </c>
      <c r="G528" s="140">
        <v>0.2351</v>
      </c>
      <c r="H528" s="139">
        <v>48</v>
      </c>
      <c r="I528" s="139" t="s">
        <v>222</v>
      </c>
    </row>
    <row r="529" spans="1:9" ht="35.1" customHeight="1" x14ac:dyDescent="0.3">
      <c r="A529" s="132" t="s">
        <v>388</v>
      </c>
      <c r="B529" s="133">
        <v>2011</v>
      </c>
      <c r="C529" s="155">
        <v>66</v>
      </c>
      <c r="D529" s="134" t="s">
        <v>49</v>
      </c>
      <c r="E529" s="140">
        <v>0.38890000000000002</v>
      </c>
      <c r="F529" s="141">
        <v>0.23760000000000001</v>
      </c>
      <c r="G529" s="140">
        <v>0.3735</v>
      </c>
      <c r="H529" s="139">
        <v>47</v>
      </c>
      <c r="I529" s="139" t="s">
        <v>222</v>
      </c>
    </row>
    <row r="530" spans="1:9" ht="35.1" customHeight="1" x14ac:dyDescent="0.3">
      <c r="A530" s="132" t="s">
        <v>388</v>
      </c>
      <c r="B530" s="133">
        <v>2011</v>
      </c>
      <c r="C530" s="155">
        <v>67</v>
      </c>
      <c r="D530" s="134" t="s">
        <v>50</v>
      </c>
      <c r="E530" s="140">
        <v>0.23139999999999999</v>
      </c>
      <c r="F530" s="141">
        <v>0.31159999999999999</v>
      </c>
      <c r="G530" s="140">
        <v>0.45710000000000001</v>
      </c>
      <c r="H530" s="139">
        <v>48</v>
      </c>
      <c r="I530" s="139" t="s">
        <v>222</v>
      </c>
    </row>
    <row r="531" spans="1:9" ht="35.1" customHeight="1" x14ac:dyDescent="0.3">
      <c r="A531" s="132" t="s">
        <v>388</v>
      </c>
      <c r="B531" s="133">
        <v>2011</v>
      </c>
      <c r="C531" s="155">
        <v>68</v>
      </c>
      <c r="D531" s="134" t="s">
        <v>51</v>
      </c>
      <c r="E531" s="140">
        <v>0.503</v>
      </c>
      <c r="F531" s="141">
        <v>0.20660000000000001</v>
      </c>
      <c r="G531" s="140">
        <v>0.29039999999999999</v>
      </c>
      <c r="H531" s="139">
        <v>48</v>
      </c>
      <c r="I531" s="139" t="s">
        <v>222</v>
      </c>
    </row>
    <row r="532" spans="1:9" ht="35.1" customHeight="1" x14ac:dyDescent="0.3">
      <c r="A532" s="132" t="s">
        <v>388</v>
      </c>
      <c r="B532" s="133">
        <v>2011</v>
      </c>
      <c r="C532" s="155">
        <v>69</v>
      </c>
      <c r="D532" s="134" t="s">
        <v>392</v>
      </c>
      <c r="E532" s="140">
        <v>0.70440000000000003</v>
      </c>
      <c r="F532" s="141">
        <v>0.14380000000000001</v>
      </c>
      <c r="G532" s="140">
        <v>0.1517</v>
      </c>
      <c r="H532" s="139">
        <v>48</v>
      </c>
      <c r="I532" s="139" t="s">
        <v>222</v>
      </c>
    </row>
    <row r="533" spans="1:9" ht="35.1" customHeight="1" x14ac:dyDescent="0.3">
      <c r="A533" s="132" t="s">
        <v>388</v>
      </c>
      <c r="B533" s="133">
        <v>2011</v>
      </c>
      <c r="C533" s="155">
        <v>70</v>
      </c>
      <c r="D533" s="134" t="s">
        <v>53</v>
      </c>
      <c r="E533" s="140">
        <v>0.73450000000000004</v>
      </c>
      <c r="F533" s="141">
        <v>0.1454</v>
      </c>
      <c r="G533" s="140">
        <v>0.1202</v>
      </c>
      <c r="H533" s="139">
        <v>48</v>
      </c>
      <c r="I533" s="139" t="s">
        <v>222</v>
      </c>
    </row>
    <row r="534" spans="1:9" ht="35.1" customHeight="1" x14ac:dyDescent="0.3">
      <c r="A534" s="132" t="s">
        <v>388</v>
      </c>
      <c r="B534" s="133">
        <v>2011</v>
      </c>
      <c r="C534" s="155">
        <v>71</v>
      </c>
      <c r="D534" s="134" t="s">
        <v>393</v>
      </c>
      <c r="E534" s="140">
        <v>0.57679999999999998</v>
      </c>
      <c r="F534" s="141">
        <v>0.18740000000000001</v>
      </c>
      <c r="G534" s="140">
        <v>0.23580000000000001</v>
      </c>
      <c r="H534" s="139">
        <v>48</v>
      </c>
      <c r="I534" s="139" t="s">
        <v>222</v>
      </c>
    </row>
    <row r="535" spans="1:9" ht="35.1" customHeight="1" x14ac:dyDescent="0.3">
      <c r="A535" s="132" t="s">
        <v>388</v>
      </c>
      <c r="B535" s="133">
        <v>2011</v>
      </c>
      <c r="C535" s="155">
        <v>79</v>
      </c>
      <c r="D535" s="134" t="s">
        <v>55</v>
      </c>
      <c r="E535" s="140">
        <v>0.47299999999999998</v>
      </c>
      <c r="F535" s="141">
        <v>0.22270000000000001</v>
      </c>
      <c r="G535" s="140">
        <v>0.3044</v>
      </c>
      <c r="H535" s="139">
        <v>38</v>
      </c>
      <c r="I535" s="139">
        <v>0</v>
      </c>
    </row>
    <row r="536" spans="1:9" ht="35.1" customHeight="1" x14ac:dyDescent="0.3">
      <c r="A536" s="132" t="s">
        <v>388</v>
      </c>
      <c r="B536" s="133">
        <v>2011</v>
      </c>
      <c r="C536" s="155">
        <v>80</v>
      </c>
      <c r="D536" s="132" t="s">
        <v>394</v>
      </c>
      <c r="E536" s="140">
        <v>0.87460000000000004</v>
      </c>
      <c r="F536" s="141">
        <v>0.12540000000000001</v>
      </c>
      <c r="G536" s="140">
        <v>0</v>
      </c>
      <c r="H536" s="139">
        <v>23</v>
      </c>
      <c r="I536" s="139">
        <v>0</v>
      </c>
    </row>
    <row r="537" spans="1:9" ht="35.1" customHeight="1" x14ac:dyDescent="0.3">
      <c r="A537" s="132" t="s">
        <v>388</v>
      </c>
      <c r="B537" s="133">
        <v>2011</v>
      </c>
      <c r="C537" s="155">
        <v>81</v>
      </c>
      <c r="D537" s="132" t="s">
        <v>395</v>
      </c>
      <c r="E537" s="140">
        <v>0.3458</v>
      </c>
      <c r="F537" s="141">
        <v>0.51439999999999997</v>
      </c>
      <c r="G537" s="140">
        <v>0.13980000000000001</v>
      </c>
      <c r="H537" s="139">
        <v>8</v>
      </c>
      <c r="I537" s="139">
        <v>1</v>
      </c>
    </row>
    <row r="538" spans="1:9" ht="35.1" customHeight="1" x14ac:dyDescent="0.3">
      <c r="A538" s="132" t="s">
        <v>388</v>
      </c>
      <c r="B538" s="133">
        <v>2011</v>
      </c>
      <c r="C538" s="155">
        <v>82</v>
      </c>
      <c r="D538" s="132" t="s">
        <v>396</v>
      </c>
      <c r="E538" s="140">
        <v>0.81699999999999995</v>
      </c>
      <c r="F538" s="141">
        <v>0.183</v>
      </c>
      <c r="G538" s="140">
        <v>0</v>
      </c>
      <c r="H538" s="139">
        <v>6</v>
      </c>
      <c r="I538" s="139">
        <v>3</v>
      </c>
    </row>
    <row r="539" spans="1:9" ht="35.1" customHeight="1" x14ac:dyDescent="0.3">
      <c r="A539" s="132" t="s">
        <v>388</v>
      </c>
      <c r="B539" s="133">
        <v>2011</v>
      </c>
      <c r="C539" s="155">
        <v>83</v>
      </c>
      <c r="D539" s="132" t="s">
        <v>397</v>
      </c>
      <c r="E539" s="140" t="s">
        <v>399</v>
      </c>
      <c r="F539" s="141" t="s">
        <v>399</v>
      </c>
      <c r="G539" s="140" t="s">
        <v>399</v>
      </c>
      <c r="H539" s="139">
        <v>0</v>
      </c>
      <c r="I539" s="139">
        <v>3</v>
      </c>
    </row>
    <row r="540" spans="1:9" ht="35.1" customHeight="1" x14ac:dyDescent="0.3">
      <c r="A540" s="132" t="s">
        <v>388</v>
      </c>
      <c r="B540" s="133">
        <v>2011</v>
      </c>
      <c r="C540" s="155">
        <v>84</v>
      </c>
      <c r="D540" s="132" t="s">
        <v>398</v>
      </c>
      <c r="E540" s="140">
        <v>0</v>
      </c>
      <c r="F540" s="141">
        <v>1</v>
      </c>
      <c r="G540" s="140">
        <v>0</v>
      </c>
      <c r="H540" s="139">
        <v>1</v>
      </c>
      <c r="I540" s="139">
        <v>3</v>
      </c>
    </row>
    <row r="541" spans="1:9" ht="17.100000000000001" customHeight="1" x14ac:dyDescent="0.3">
      <c r="A541" s="134" t="s">
        <v>366</v>
      </c>
      <c r="B541" s="133">
        <v>2010</v>
      </c>
      <c r="C541" s="155">
        <v>1</v>
      </c>
      <c r="D541" s="134" t="s">
        <v>367</v>
      </c>
      <c r="E541" s="140">
        <v>0.61450000000000005</v>
      </c>
      <c r="F541" s="141">
        <v>8.7900000000000006E-2</v>
      </c>
      <c r="G541" s="140">
        <v>0.29759999999999998</v>
      </c>
      <c r="H541" s="139">
        <v>48</v>
      </c>
      <c r="I541" s="139" t="s">
        <v>222</v>
      </c>
    </row>
    <row r="542" spans="1:9" ht="17.100000000000001" customHeight="1" x14ac:dyDescent="0.3">
      <c r="A542" s="134" t="s">
        <v>366</v>
      </c>
      <c r="B542" s="133">
        <v>2010</v>
      </c>
      <c r="C542" s="155">
        <v>2</v>
      </c>
      <c r="D542" s="134" t="s">
        <v>0</v>
      </c>
      <c r="E542" s="140">
        <v>0.69769999999999999</v>
      </c>
      <c r="F542" s="141">
        <v>0.1663</v>
      </c>
      <c r="G542" s="140">
        <v>0.13600000000000001</v>
      </c>
      <c r="H542" s="139">
        <v>48</v>
      </c>
      <c r="I542" s="139" t="s">
        <v>222</v>
      </c>
    </row>
    <row r="543" spans="1:9" ht="17.100000000000001" customHeight="1" x14ac:dyDescent="0.3">
      <c r="A543" s="134" t="s">
        <v>366</v>
      </c>
      <c r="B543" s="133">
        <v>2010</v>
      </c>
      <c r="C543" s="155">
        <v>3</v>
      </c>
      <c r="D543" s="134" t="s">
        <v>1</v>
      </c>
      <c r="E543" s="140">
        <v>0.67959999999999998</v>
      </c>
      <c r="F543" s="141">
        <v>0.1021</v>
      </c>
      <c r="G543" s="140">
        <v>0.21829999999999999</v>
      </c>
      <c r="H543" s="139">
        <v>48</v>
      </c>
      <c r="I543" s="139" t="s">
        <v>222</v>
      </c>
    </row>
    <row r="544" spans="1:9" ht="17.100000000000001" customHeight="1" x14ac:dyDescent="0.3">
      <c r="A544" s="134" t="s">
        <v>366</v>
      </c>
      <c r="B544" s="133">
        <v>2010</v>
      </c>
      <c r="C544" s="155">
        <v>4</v>
      </c>
      <c r="D544" s="134" t="s">
        <v>90</v>
      </c>
      <c r="E544" s="140">
        <v>0.75439999999999996</v>
      </c>
      <c r="F544" s="141">
        <v>8.1100000000000005E-2</v>
      </c>
      <c r="G544" s="140">
        <v>0.16450000000000001</v>
      </c>
      <c r="H544" s="139">
        <v>48</v>
      </c>
      <c r="I544" s="139" t="s">
        <v>222</v>
      </c>
    </row>
    <row r="545" spans="1:9" ht="17.100000000000001" customHeight="1" x14ac:dyDescent="0.3">
      <c r="A545" s="134" t="s">
        <v>366</v>
      </c>
      <c r="B545" s="133">
        <v>2010</v>
      </c>
      <c r="C545" s="155">
        <v>5</v>
      </c>
      <c r="D545" s="134" t="s">
        <v>2</v>
      </c>
      <c r="E545" s="140">
        <v>0.81210000000000004</v>
      </c>
      <c r="F545" s="141">
        <v>3.9699999999999999E-2</v>
      </c>
      <c r="G545" s="140">
        <v>0.1482</v>
      </c>
      <c r="H545" s="139">
        <v>47</v>
      </c>
      <c r="I545" s="139" t="s">
        <v>222</v>
      </c>
    </row>
    <row r="546" spans="1:9" ht="17.100000000000001" customHeight="1" x14ac:dyDescent="0.3">
      <c r="A546" s="134" t="s">
        <v>366</v>
      </c>
      <c r="B546" s="133">
        <v>2010</v>
      </c>
      <c r="C546" s="155">
        <v>6</v>
      </c>
      <c r="D546" s="134" t="s">
        <v>3</v>
      </c>
      <c r="E546" s="140">
        <v>0.85670000000000002</v>
      </c>
      <c r="F546" s="141">
        <v>7.9899999999999999E-2</v>
      </c>
      <c r="G546" s="140">
        <v>6.3399999999999998E-2</v>
      </c>
      <c r="H546" s="139">
        <v>46</v>
      </c>
      <c r="I546" s="139" t="s">
        <v>222</v>
      </c>
    </row>
    <row r="547" spans="1:9" ht="17.100000000000001" customHeight="1" x14ac:dyDescent="0.3">
      <c r="A547" s="134" t="s">
        <v>366</v>
      </c>
      <c r="B547" s="133">
        <v>2010</v>
      </c>
      <c r="C547" s="155">
        <v>7</v>
      </c>
      <c r="D547" s="134" t="s">
        <v>95</v>
      </c>
      <c r="E547" s="140">
        <v>0.95789999999999997</v>
      </c>
      <c r="F547" s="141">
        <v>1.9400000000000001E-2</v>
      </c>
      <c r="G547" s="140">
        <v>2.2599999999999999E-2</v>
      </c>
      <c r="H547" s="139">
        <v>47</v>
      </c>
      <c r="I547" s="139" t="s">
        <v>222</v>
      </c>
    </row>
    <row r="548" spans="1:9" ht="17.100000000000001" customHeight="1" x14ac:dyDescent="0.3">
      <c r="A548" s="134" t="s">
        <v>366</v>
      </c>
      <c r="B548" s="133">
        <v>2010</v>
      </c>
      <c r="C548" s="155">
        <v>8</v>
      </c>
      <c r="D548" s="134" t="s">
        <v>4</v>
      </c>
      <c r="E548" s="140">
        <v>0.90980000000000005</v>
      </c>
      <c r="F548" s="141">
        <v>4.4900000000000002E-2</v>
      </c>
      <c r="G548" s="140">
        <v>4.53E-2</v>
      </c>
      <c r="H548" s="139">
        <v>47</v>
      </c>
      <c r="I548" s="139" t="s">
        <v>222</v>
      </c>
    </row>
    <row r="549" spans="1:9" ht="17.100000000000001" customHeight="1" x14ac:dyDescent="0.3">
      <c r="A549" s="134" t="s">
        <v>366</v>
      </c>
      <c r="B549" s="133">
        <v>2010</v>
      </c>
      <c r="C549" s="155">
        <v>9</v>
      </c>
      <c r="D549" s="134" t="s">
        <v>368</v>
      </c>
      <c r="E549" s="140">
        <v>0.42270000000000002</v>
      </c>
      <c r="F549" s="141">
        <v>0.20599999999999999</v>
      </c>
      <c r="G549" s="140">
        <v>0.37130000000000002</v>
      </c>
      <c r="H549" s="139">
        <v>47</v>
      </c>
      <c r="I549" s="139">
        <v>1</v>
      </c>
    </row>
    <row r="550" spans="1:9" ht="17.100000000000001" customHeight="1" x14ac:dyDescent="0.3">
      <c r="A550" s="134" t="s">
        <v>366</v>
      </c>
      <c r="B550" s="133">
        <v>2010</v>
      </c>
      <c r="C550" s="155">
        <v>10</v>
      </c>
      <c r="D550" s="134" t="s">
        <v>230</v>
      </c>
      <c r="E550" s="140">
        <v>0.50270000000000004</v>
      </c>
      <c r="F550" s="141">
        <v>0.12670000000000001</v>
      </c>
      <c r="G550" s="140">
        <v>0.37059999999999998</v>
      </c>
      <c r="H550" s="139">
        <v>48</v>
      </c>
      <c r="I550" s="139">
        <v>0</v>
      </c>
    </row>
    <row r="551" spans="1:9" ht="17.100000000000001" customHeight="1" x14ac:dyDescent="0.3">
      <c r="A551" s="134" t="s">
        <v>366</v>
      </c>
      <c r="B551" s="133">
        <v>2010</v>
      </c>
      <c r="C551" s="155">
        <v>11</v>
      </c>
      <c r="D551" s="134" t="s">
        <v>369</v>
      </c>
      <c r="E551" s="140">
        <v>0.47920000000000001</v>
      </c>
      <c r="F551" s="141">
        <v>0.14940000000000001</v>
      </c>
      <c r="G551" s="140">
        <v>0.37130000000000002</v>
      </c>
      <c r="H551" s="139">
        <v>47</v>
      </c>
      <c r="I551" s="139">
        <v>1</v>
      </c>
    </row>
    <row r="552" spans="1:9" ht="17.100000000000001" customHeight="1" x14ac:dyDescent="0.3">
      <c r="A552" s="134" t="s">
        <v>366</v>
      </c>
      <c r="B552" s="133">
        <v>2010</v>
      </c>
      <c r="C552" s="155">
        <v>12</v>
      </c>
      <c r="D552" s="134" t="s">
        <v>370</v>
      </c>
      <c r="E552" s="140">
        <v>0.87329999999999997</v>
      </c>
      <c r="F552" s="141">
        <v>0.10340000000000001</v>
      </c>
      <c r="G552" s="140">
        <v>2.3300000000000001E-2</v>
      </c>
      <c r="H552" s="139">
        <v>48</v>
      </c>
      <c r="I552" s="139">
        <v>0</v>
      </c>
    </row>
    <row r="553" spans="1:9" ht="17.100000000000001" customHeight="1" x14ac:dyDescent="0.3">
      <c r="A553" s="134" t="s">
        <v>366</v>
      </c>
      <c r="B553" s="133">
        <v>2010</v>
      </c>
      <c r="C553" s="155">
        <v>13</v>
      </c>
      <c r="D553" s="134" t="s">
        <v>7</v>
      </c>
      <c r="E553" s="140">
        <v>0.84909999999999997</v>
      </c>
      <c r="F553" s="141">
        <v>5.9299999999999999E-2</v>
      </c>
      <c r="G553" s="140">
        <v>9.1600000000000001E-2</v>
      </c>
      <c r="H553" s="139">
        <v>47</v>
      </c>
      <c r="I553" s="139">
        <v>0</v>
      </c>
    </row>
    <row r="554" spans="1:9" ht="35.1" customHeight="1" x14ac:dyDescent="0.3">
      <c r="A554" s="134" t="s">
        <v>366</v>
      </c>
      <c r="B554" s="133">
        <v>2010</v>
      </c>
      <c r="C554" s="155">
        <v>14</v>
      </c>
      <c r="D554" s="132" t="s">
        <v>371</v>
      </c>
      <c r="E554" s="140">
        <v>0.98060000000000003</v>
      </c>
      <c r="F554" s="141">
        <v>1.9400000000000001E-2</v>
      </c>
      <c r="G554" s="140">
        <v>0</v>
      </c>
      <c r="H554" s="139">
        <v>47</v>
      </c>
      <c r="I554" s="139">
        <v>0</v>
      </c>
    </row>
    <row r="555" spans="1:9" ht="17.100000000000001" customHeight="1" x14ac:dyDescent="0.3">
      <c r="A555" s="134" t="s">
        <v>366</v>
      </c>
      <c r="B555" s="133">
        <v>2010</v>
      </c>
      <c r="C555" s="155">
        <v>15</v>
      </c>
      <c r="D555" s="134" t="s">
        <v>97</v>
      </c>
      <c r="E555" s="140">
        <v>0.77729999999999999</v>
      </c>
      <c r="F555" s="141">
        <v>6.3100000000000003E-2</v>
      </c>
      <c r="G555" s="140">
        <v>0.15959999999999999</v>
      </c>
      <c r="H555" s="139">
        <v>48</v>
      </c>
      <c r="I555" s="139">
        <v>0</v>
      </c>
    </row>
    <row r="556" spans="1:9" ht="17.100000000000001" customHeight="1" x14ac:dyDescent="0.3">
      <c r="A556" s="134" t="s">
        <v>366</v>
      </c>
      <c r="B556" s="133">
        <v>2010</v>
      </c>
      <c r="C556" s="155">
        <v>16</v>
      </c>
      <c r="D556" s="134" t="s">
        <v>8</v>
      </c>
      <c r="E556" s="140">
        <v>0.85740000000000005</v>
      </c>
      <c r="F556" s="141">
        <v>3.7999999999999999E-2</v>
      </c>
      <c r="G556" s="140">
        <v>0.1046</v>
      </c>
      <c r="H556" s="139">
        <v>48</v>
      </c>
      <c r="I556" s="139">
        <v>0</v>
      </c>
    </row>
    <row r="557" spans="1:9" ht="17.100000000000001" customHeight="1" x14ac:dyDescent="0.3">
      <c r="A557" s="134" t="s">
        <v>366</v>
      </c>
      <c r="B557" s="133">
        <v>2010</v>
      </c>
      <c r="C557" s="155">
        <v>17</v>
      </c>
      <c r="D557" s="134" t="s">
        <v>372</v>
      </c>
      <c r="E557" s="140">
        <v>0.44290000000000002</v>
      </c>
      <c r="F557" s="141">
        <v>0.15060000000000001</v>
      </c>
      <c r="G557" s="140">
        <v>0.40649999999999997</v>
      </c>
      <c r="H557" s="139">
        <v>44</v>
      </c>
      <c r="I557" s="139">
        <v>4</v>
      </c>
    </row>
    <row r="558" spans="1:9" ht="17.100000000000001" customHeight="1" x14ac:dyDescent="0.3">
      <c r="A558" s="134" t="s">
        <v>366</v>
      </c>
      <c r="B558" s="133">
        <v>2010</v>
      </c>
      <c r="C558" s="155">
        <v>18</v>
      </c>
      <c r="D558" s="134" t="s">
        <v>10</v>
      </c>
      <c r="E558" s="140">
        <v>0.48089999999999999</v>
      </c>
      <c r="F558" s="141">
        <v>7.5600000000000001E-2</v>
      </c>
      <c r="G558" s="140">
        <v>0.44350000000000001</v>
      </c>
      <c r="H558" s="139">
        <v>48</v>
      </c>
      <c r="I558" s="139">
        <v>0</v>
      </c>
    </row>
    <row r="559" spans="1:9" ht="35.1" customHeight="1" x14ac:dyDescent="0.3">
      <c r="A559" s="134" t="s">
        <v>366</v>
      </c>
      <c r="B559" s="133">
        <v>2010</v>
      </c>
      <c r="C559" s="155">
        <v>19</v>
      </c>
      <c r="D559" s="132" t="s">
        <v>373</v>
      </c>
      <c r="E559" s="140">
        <v>0.71799999999999997</v>
      </c>
      <c r="F559" s="141">
        <v>9.74E-2</v>
      </c>
      <c r="G559" s="140">
        <v>0.1845</v>
      </c>
      <c r="H559" s="139">
        <v>48</v>
      </c>
      <c r="I559" s="139">
        <v>0</v>
      </c>
    </row>
    <row r="560" spans="1:9" ht="17.100000000000001" customHeight="1" x14ac:dyDescent="0.3">
      <c r="A560" s="134" t="s">
        <v>366</v>
      </c>
      <c r="B560" s="133">
        <v>2010</v>
      </c>
      <c r="C560" s="155">
        <v>20</v>
      </c>
      <c r="D560" s="134" t="s">
        <v>374</v>
      </c>
      <c r="E560" s="140">
        <v>0.65200000000000002</v>
      </c>
      <c r="F560" s="141">
        <v>0.22370000000000001</v>
      </c>
      <c r="G560" s="140">
        <v>0.1242</v>
      </c>
      <c r="H560" s="139">
        <v>47</v>
      </c>
      <c r="I560" s="139" t="s">
        <v>222</v>
      </c>
    </row>
    <row r="561" spans="1:9" ht="17.100000000000001" customHeight="1" x14ac:dyDescent="0.3">
      <c r="A561" s="134" t="s">
        <v>366</v>
      </c>
      <c r="B561" s="133">
        <v>2010</v>
      </c>
      <c r="C561" s="155">
        <v>21</v>
      </c>
      <c r="D561" s="134" t="s">
        <v>12</v>
      </c>
      <c r="E561" s="140">
        <v>0.55020000000000002</v>
      </c>
      <c r="F561" s="141">
        <v>0.2157</v>
      </c>
      <c r="G561" s="140">
        <v>0.2341</v>
      </c>
      <c r="H561" s="139">
        <v>45</v>
      </c>
      <c r="I561" s="139">
        <v>3</v>
      </c>
    </row>
    <row r="562" spans="1:9" ht="17.100000000000001" customHeight="1" x14ac:dyDescent="0.3">
      <c r="A562" s="134" t="s">
        <v>366</v>
      </c>
      <c r="B562" s="133">
        <v>2010</v>
      </c>
      <c r="C562" s="155">
        <v>22</v>
      </c>
      <c r="D562" s="134" t="s">
        <v>13</v>
      </c>
      <c r="E562" s="140">
        <v>0.46529999999999999</v>
      </c>
      <c r="F562" s="141">
        <v>0.26250000000000001</v>
      </c>
      <c r="G562" s="140">
        <v>0.2722</v>
      </c>
      <c r="H562" s="139">
        <v>47</v>
      </c>
      <c r="I562" s="139">
        <v>1</v>
      </c>
    </row>
    <row r="563" spans="1:9" ht="17.100000000000001" customHeight="1" x14ac:dyDescent="0.3">
      <c r="A563" s="134" t="s">
        <v>366</v>
      </c>
      <c r="B563" s="133">
        <v>2010</v>
      </c>
      <c r="C563" s="155">
        <v>23</v>
      </c>
      <c r="D563" s="134" t="s">
        <v>14</v>
      </c>
      <c r="E563" s="140">
        <v>0.33800000000000002</v>
      </c>
      <c r="F563" s="141">
        <v>0.18099999999999999</v>
      </c>
      <c r="G563" s="140">
        <v>0.48099999999999998</v>
      </c>
      <c r="H563" s="139">
        <v>45</v>
      </c>
      <c r="I563" s="139">
        <v>3</v>
      </c>
    </row>
    <row r="564" spans="1:9" ht="17.100000000000001" customHeight="1" x14ac:dyDescent="0.3">
      <c r="A564" s="134" t="s">
        <v>366</v>
      </c>
      <c r="B564" s="133">
        <v>2010</v>
      </c>
      <c r="C564" s="155">
        <v>24</v>
      </c>
      <c r="D564" s="134" t="s">
        <v>375</v>
      </c>
      <c r="E564" s="140">
        <v>0.36980000000000002</v>
      </c>
      <c r="F564" s="141">
        <v>0.19769999999999999</v>
      </c>
      <c r="G564" s="140">
        <v>0.43259999999999998</v>
      </c>
      <c r="H564" s="139">
        <v>46</v>
      </c>
      <c r="I564" s="139">
        <v>2</v>
      </c>
    </row>
    <row r="565" spans="1:9" ht="17.100000000000001" customHeight="1" x14ac:dyDescent="0.3">
      <c r="A565" s="134" t="s">
        <v>366</v>
      </c>
      <c r="B565" s="133">
        <v>2010</v>
      </c>
      <c r="C565" s="155">
        <v>25</v>
      </c>
      <c r="D565" s="134" t="s">
        <v>16</v>
      </c>
      <c r="E565" s="140">
        <v>0.42380000000000001</v>
      </c>
      <c r="F565" s="141">
        <v>0.32240000000000002</v>
      </c>
      <c r="G565" s="140">
        <v>0.25380000000000003</v>
      </c>
      <c r="H565" s="139">
        <v>45</v>
      </c>
      <c r="I565" s="139">
        <v>3</v>
      </c>
    </row>
    <row r="566" spans="1:9" ht="17.100000000000001" customHeight="1" x14ac:dyDescent="0.3">
      <c r="A566" s="134" t="s">
        <v>366</v>
      </c>
      <c r="B566" s="133">
        <v>2010</v>
      </c>
      <c r="C566" s="155">
        <v>26</v>
      </c>
      <c r="D566" s="134" t="s">
        <v>98</v>
      </c>
      <c r="E566" s="140">
        <v>0.75260000000000005</v>
      </c>
      <c r="F566" s="141">
        <v>0.1285</v>
      </c>
      <c r="G566" s="140">
        <v>0.11890000000000001</v>
      </c>
      <c r="H566" s="139">
        <v>48</v>
      </c>
      <c r="I566" s="139">
        <v>0</v>
      </c>
    </row>
    <row r="567" spans="1:9" ht="17.100000000000001" customHeight="1" x14ac:dyDescent="0.3">
      <c r="A567" s="134" t="s">
        <v>366</v>
      </c>
      <c r="B567" s="133">
        <v>2010</v>
      </c>
      <c r="C567" s="155">
        <v>27</v>
      </c>
      <c r="D567" s="134" t="s">
        <v>17</v>
      </c>
      <c r="E567" s="140">
        <v>0.54349999999999998</v>
      </c>
      <c r="F567" s="141">
        <v>0.28989999999999999</v>
      </c>
      <c r="G567" s="140">
        <v>0.1666</v>
      </c>
      <c r="H567" s="139">
        <v>47</v>
      </c>
      <c r="I567" s="139">
        <v>1</v>
      </c>
    </row>
    <row r="568" spans="1:9" ht="17.100000000000001" customHeight="1" x14ac:dyDescent="0.3">
      <c r="A568" s="134" t="s">
        <v>376</v>
      </c>
      <c r="B568" s="133">
        <v>2010</v>
      </c>
      <c r="C568" s="155">
        <v>28</v>
      </c>
      <c r="D568" s="134" t="s">
        <v>18</v>
      </c>
      <c r="E568" s="140">
        <v>0.83040000000000003</v>
      </c>
      <c r="F568" s="141">
        <v>0.1696</v>
      </c>
      <c r="G568" s="140">
        <v>0</v>
      </c>
      <c r="H568" s="139">
        <v>48</v>
      </c>
      <c r="I568" s="139" t="s">
        <v>222</v>
      </c>
    </row>
    <row r="569" spans="1:9" ht="35.1" customHeight="1" x14ac:dyDescent="0.3">
      <c r="A569" s="134" t="s">
        <v>366</v>
      </c>
      <c r="B569" s="133">
        <v>2010</v>
      </c>
      <c r="C569" s="155">
        <v>29</v>
      </c>
      <c r="D569" s="132" t="s">
        <v>377</v>
      </c>
      <c r="E569" s="140">
        <v>0.71560000000000001</v>
      </c>
      <c r="F569" s="141">
        <v>0.16980000000000001</v>
      </c>
      <c r="G569" s="140">
        <v>0.11459999999999999</v>
      </c>
      <c r="H569" s="139">
        <v>47</v>
      </c>
      <c r="I569" s="139">
        <v>1</v>
      </c>
    </row>
    <row r="570" spans="1:9" ht="17.100000000000001" customHeight="1" x14ac:dyDescent="0.3">
      <c r="A570" s="134" t="s">
        <v>366</v>
      </c>
      <c r="B570" s="133">
        <v>2010</v>
      </c>
      <c r="C570" s="155">
        <v>30</v>
      </c>
      <c r="D570" s="134" t="s">
        <v>20</v>
      </c>
      <c r="E570" s="140">
        <v>0.2402</v>
      </c>
      <c r="F570" s="141">
        <v>0.1351</v>
      </c>
      <c r="G570" s="140">
        <v>0.62470000000000003</v>
      </c>
      <c r="H570" s="139">
        <v>46</v>
      </c>
      <c r="I570" s="139">
        <v>2</v>
      </c>
    </row>
    <row r="571" spans="1:9" ht="17.100000000000001" customHeight="1" x14ac:dyDescent="0.3">
      <c r="A571" s="134" t="s">
        <v>366</v>
      </c>
      <c r="B571" s="133">
        <v>2010</v>
      </c>
      <c r="C571" s="155">
        <v>31</v>
      </c>
      <c r="D571" s="134" t="s">
        <v>21</v>
      </c>
      <c r="E571" s="140">
        <v>0.43530000000000002</v>
      </c>
      <c r="F571" s="141">
        <v>0.2336</v>
      </c>
      <c r="G571" s="140">
        <v>0.33110000000000001</v>
      </c>
      <c r="H571" s="139">
        <v>46</v>
      </c>
      <c r="I571" s="139">
        <v>2</v>
      </c>
    </row>
    <row r="572" spans="1:9" ht="17.100000000000001" customHeight="1" x14ac:dyDescent="0.3">
      <c r="A572" s="134" t="s">
        <v>366</v>
      </c>
      <c r="B572" s="133">
        <v>2010</v>
      </c>
      <c r="C572" s="155">
        <v>32</v>
      </c>
      <c r="D572" s="134" t="s">
        <v>22</v>
      </c>
      <c r="E572" s="140">
        <v>0.29210000000000003</v>
      </c>
      <c r="F572" s="141">
        <v>0.23799999999999999</v>
      </c>
      <c r="G572" s="140">
        <v>0.46989999999999998</v>
      </c>
      <c r="H572" s="139">
        <v>45</v>
      </c>
      <c r="I572" s="139">
        <v>3</v>
      </c>
    </row>
    <row r="573" spans="1:9" ht="17.100000000000001" customHeight="1" x14ac:dyDescent="0.3">
      <c r="A573" s="134" t="s">
        <v>366</v>
      </c>
      <c r="B573" s="133">
        <v>2010</v>
      </c>
      <c r="C573" s="155">
        <v>33</v>
      </c>
      <c r="D573" s="134" t="s">
        <v>23</v>
      </c>
      <c r="E573" s="140">
        <v>0.3014</v>
      </c>
      <c r="F573" s="141">
        <v>0.21440000000000001</v>
      </c>
      <c r="G573" s="140">
        <v>0.48420000000000002</v>
      </c>
      <c r="H573" s="139">
        <v>43</v>
      </c>
      <c r="I573" s="139">
        <v>5</v>
      </c>
    </row>
    <row r="574" spans="1:9" ht="35.1" customHeight="1" x14ac:dyDescent="0.3">
      <c r="A574" s="134" t="s">
        <v>366</v>
      </c>
      <c r="B574" s="133">
        <v>2010</v>
      </c>
      <c r="C574" s="155">
        <v>34</v>
      </c>
      <c r="D574" s="132" t="s">
        <v>378</v>
      </c>
      <c r="E574" s="140">
        <v>0.32900000000000001</v>
      </c>
      <c r="F574" s="141">
        <v>0.25569999999999998</v>
      </c>
      <c r="G574" s="140">
        <v>0.4153</v>
      </c>
      <c r="H574" s="139">
        <v>48</v>
      </c>
      <c r="I574" s="139">
        <v>0</v>
      </c>
    </row>
    <row r="575" spans="1:9" ht="17.100000000000001" customHeight="1" x14ac:dyDescent="0.3">
      <c r="A575" s="134" t="s">
        <v>366</v>
      </c>
      <c r="B575" s="133">
        <v>2010</v>
      </c>
      <c r="C575" s="155">
        <v>35</v>
      </c>
      <c r="D575" s="134" t="s">
        <v>99</v>
      </c>
      <c r="E575" s="140">
        <v>0.85540000000000005</v>
      </c>
      <c r="F575" s="141">
        <v>8.09E-2</v>
      </c>
      <c r="G575" s="140">
        <v>6.3700000000000007E-2</v>
      </c>
      <c r="H575" s="139">
        <v>47</v>
      </c>
      <c r="I575" s="139">
        <v>1</v>
      </c>
    </row>
    <row r="576" spans="1:9" ht="17.100000000000001" customHeight="1" x14ac:dyDescent="0.3">
      <c r="A576" s="134" t="s">
        <v>366</v>
      </c>
      <c r="B576" s="133">
        <v>2010</v>
      </c>
      <c r="C576" s="155">
        <v>36</v>
      </c>
      <c r="D576" s="134" t="s">
        <v>24</v>
      </c>
      <c r="E576" s="140">
        <v>0.47510000000000002</v>
      </c>
      <c r="F576" s="141">
        <v>0.29699999999999999</v>
      </c>
      <c r="G576" s="140">
        <v>0.22789999999999999</v>
      </c>
      <c r="H576" s="139">
        <v>48</v>
      </c>
      <c r="I576" s="139">
        <v>0</v>
      </c>
    </row>
    <row r="577" spans="1:9" ht="35.1" customHeight="1" x14ac:dyDescent="0.3">
      <c r="A577" s="134" t="s">
        <v>366</v>
      </c>
      <c r="B577" s="133">
        <v>2010</v>
      </c>
      <c r="C577" s="155">
        <v>37</v>
      </c>
      <c r="D577" s="132" t="s">
        <v>379</v>
      </c>
      <c r="E577" s="140">
        <v>0.34289999999999998</v>
      </c>
      <c r="F577" s="141">
        <v>0.1749</v>
      </c>
      <c r="G577" s="140">
        <v>0.48209999999999997</v>
      </c>
      <c r="H577" s="139">
        <v>47</v>
      </c>
      <c r="I577" s="139">
        <v>1</v>
      </c>
    </row>
    <row r="578" spans="1:9" ht="53.1" customHeight="1" x14ac:dyDescent="0.3">
      <c r="A578" s="134" t="s">
        <v>366</v>
      </c>
      <c r="B578" s="133">
        <v>2010</v>
      </c>
      <c r="C578" s="155">
        <v>38</v>
      </c>
      <c r="D578" s="132" t="s">
        <v>380</v>
      </c>
      <c r="E578" s="140">
        <v>0.67349999999999999</v>
      </c>
      <c r="F578" s="141">
        <v>0.1263</v>
      </c>
      <c r="G578" s="140">
        <v>0.20019999999999999</v>
      </c>
      <c r="H578" s="139">
        <v>44</v>
      </c>
      <c r="I578" s="139">
        <v>4</v>
      </c>
    </row>
    <row r="579" spans="1:9" ht="17.100000000000001" customHeight="1" x14ac:dyDescent="0.3">
      <c r="A579" s="134" t="s">
        <v>366</v>
      </c>
      <c r="B579" s="133">
        <v>2010</v>
      </c>
      <c r="C579" s="155">
        <v>39</v>
      </c>
      <c r="D579" s="134" t="s">
        <v>26</v>
      </c>
      <c r="E579" s="140">
        <v>0.87549999999999994</v>
      </c>
      <c r="F579" s="141">
        <v>6.54E-2</v>
      </c>
      <c r="G579" s="140">
        <v>5.91E-2</v>
      </c>
      <c r="H579" s="139">
        <v>47</v>
      </c>
      <c r="I579" s="139">
        <v>1</v>
      </c>
    </row>
    <row r="580" spans="1:9" ht="17.100000000000001" customHeight="1" x14ac:dyDescent="0.3">
      <c r="A580" s="134" t="s">
        <v>366</v>
      </c>
      <c r="B580" s="133">
        <v>2010</v>
      </c>
      <c r="C580" s="155">
        <v>40</v>
      </c>
      <c r="D580" s="134" t="s">
        <v>381</v>
      </c>
      <c r="E580" s="140">
        <v>0.57130000000000003</v>
      </c>
      <c r="F580" s="141">
        <v>0.1608</v>
      </c>
      <c r="G580" s="140">
        <v>0.26790000000000003</v>
      </c>
      <c r="H580" s="139">
        <v>48</v>
      </c>
      <c r="I580" s="139" t="s">
        <v>222</v>
      </c>
    </row>
    <row r="581" spans="1:9" ht="17.100000000000001" customHeight="1" x14ac:dyDescent="0.3">
      <c r="A581" s="134" t="s">
        <v>366</v>
      </c>
      <c r="B581" s="133">
        <v>2010</v>
      </c>
      <c r="C581" s="155">
        <v>41</v>
      </c>
      <c r="D581" s="134" t="s">
        <v>382</v>
      </c>
      <c r="E581" s="140">
        <v>0.51329999999999998</v>
      </c>
      <c r="F581" s="141">
        <v>0.20019999999999999</v>
      </c>
      <c r="G581" s="140">
        <v>0.28660000000000002</v>
      </c>
      <c r="H581" s="139">
        <v>40</v>
      </c>
      <c r="I581" s="139">
        <v>7</v>
      </c>
    </row>
    <row r="582" spans="1:9" ht="17.100000000000001" customHeight="1" x14ac:dyDescent="0.3">
      <c r="A582" s="134" t="s">
        <v>366</v>
      </c>
      <c r="B582" s="133">
        <v>2010</v>
      </c>
      <c r="C582" s="155">
        <v>42</v>
      </c>
      <c r="D582" s="134" t="s">
        <v>100</v>
      </c>
      <c r="E582" s="140">
        <v>0.72719999999999996</v>
      </c>
      <c r="F582" s="141">
        <v>0.1298</v>
      </c>
      <c r="G582" s="140">
        <v>0.1431</v>
      </c>
      <c r="H582" s="139">
        <v>47</v>
      </c>
      <c r="I582" s="139">
        <v>1</v>
      </c>
    </row>
    <row r="583" spans="1:9" ht="17.100000000000001" customHeight="1" x14ac:dyDescent="0.3">
      <c r="A583" s="134" t="s">
        <v>366</v>
      </c>
      <c r="B583" s="133">
        <v>2010</v>
      </c>
      <c r="C583" s="155">
        <v>43</v>
      </c>
      <c r="D583" s="134" t="s">
        <v>29</v>
      </c>
      <c r="E583" s="140">
        <v>0.67369999999999997</v>
      </c>
      <c r="F583" s="141">
        <v>0.1205</v>
      </c>
      <c r="G583" s="140">
        <v>0.20580000000000001</v>
      </c>
      <c r="H583" s="139">
        <v>47</v>
      </c>
      <c r="I583" s="139">
        <v>1</v>
      </c>
    </row>
    <row r="584" spans="1:9" ht="17.100000000000001" customHeight="1" x14ac:dyDescent="0.3">
      <c r="A584" s="134" t="s">
        <v>366</v>
      </c>
      <c r="B584" s="133">
        <v>2010</v>
      </c>
      <c r="C584" s="155">
        <v>44</v>
      </c>
      <c r="D584" s="134" t="s">
        <v>30</v>
      </c>
      <c r="E584" s="140">
        <v>0.58130000000000004</v>
      </c>
      <c r="F584" s="141">
        <v>0.19500000000000001</v>
      </c>
      <c r="G584" s="140">
        <v>0.22370000000000001</v>
      </c>
      <c r="H584" s="139">
        <v>48</v>
      </c>
      <c r="I584" s="139">
        <v>0</v>
      </c>
    </row>
    <row r="585" spans="1:9" ht="17.100000000000001" customHeight="1" x14ac:dyDescent="0.3">
      <c r="A585" s="134" t="s">
        <v>366</v>
      </c>
      <c r="B585" s="133">
        <v>2010</v>
      </c>
      <c r="C585" s="155">
        <v>45</v>
      </c>
      <c r="D585" s="134" t="s">
        <v>31</v>
      </c>
      <c r="E585" s="140">
        <v>0.73280000000000001</v>
      </c>
      <c r="F585" s="141">
        <v>0.121</v>
      </c>
      <c r="G585" s="140">
        <v>0.1462</v>
      </c>
      <c r="H585" s="139">
        <v>47</v>
      </c>
      <c r="I585" s="139">
        <v>1</v>
      </c>
    </row>
    <row r="586" spans="1:9" ht="17.100000000000001" customHeight="1" x14ac:dyDescent="0.3">
      <c r="A586" s="134" t="s">
        <v>366</v>
      </c>
      <c r="B586" s="133">
        <v>2010</v>
      </c>
      <c r="C586" s="155">
        <v>46</v>
      </c>
      <c r="D586" s="134" t="s">
        <v>32</v>
      </c>
      <c r="E586" s="140">
        <v>0.52649999999999997</v>
      </c>
      <c r="F586" s="141">
        <v>0.2298</v>
      </c>
      <c r="G586" s="140">
        <v>0.24360000000000001</v>
      </c>
      <c r="H586" s="139">
        <v>48</v>
      </c>
      <c r="I586" s="139">
        <v>0</v>
      </c>
    </row>
    <row r="587" spans="1:9" ht="17.100000000000001" customHeight="1" x14ac:dyDescent="0.3">
      <c r="A587" s="134" t="s">
        <v>366</v>
      </c>
      <c r="B587" s="133">
        <v>2010</v>
      </c>
      <c r="C587" s="155">
        <v>47</v>
      </c>
      <c r="D587" s="134" t="s">
        <v>33</v>
      </c>
      <c r="E587" s="140">
        <v>0.65700000000000003</v>
      </c>
      <c r="F587" s="141">
        <v>9.5899999999999999E-2</v>
      </c>
      <c r="G587" s="140">
        <v>0.24709999999999999</v>
      </c>
      <c r="H587" s="139">
        <v>48</v>
      </c>
      <c r="I587" s="139">
        <v>0</v>
      </c>
    </row>
    <row r="588" spans="1:9" ht="17.100000000000001" customHeight="1" x14ac:dyDescent="0.3">
      <c r="A588" s="134" t="s">
        <v>366</v>
      </c>
      <c r="B588" s="133">
        <v>2010</v>
      </c>
      <c r="C588" s="155">
        <v>48</v>
      </c>
      <c r="D588" s="134" t="s">
        <v>34</v>
      </c>
      <c r="E588" s="140">
        <v>0.79869999999999997</v>
      </c>
      <c r="F588" s="141">
        <v>0.06</v>
      </c>
      <c r="G588" s="140">
        <v>0.14130000000000001</v>
      </c>
      <c r="H588" s="139">
        <v>48</v>
      </c>
      <c r="I588" s="139" t="s">
        <v>222</v>
      </c>
    </row>
    <row r="589" spans="1:9" ht="17.100000000000001" customHeight="1" x14ac:dyDescent="0.3">
      <c r="A589" s="134" t="s">
        <v>366</v>
      </c>
      <c r="B589" s="133">
        <v>2010</v>
      </c>
      <c r="C589" s="155">
        <v>49</v>
      </c>
      <c r="D589" s="134" t="s">
        <v>91</v>
      </c>
      <c r="E589" s="140">
        <v>0.7944</v>
      </c>
      <c r="F589" s="141">
        <v>8.3299999999999999E-2</v>
      </c>
      <c r="G589" s="140">
        <v>0.12230000000000001</v>
      </c>
      <c r="H589" s="139">
        <v>48</v>
      </c>
      <c r="I589" s="139" t="s">
        <v>222</v>
      </c>
    </row>
    <row r="590" spans="1:9" ht="17.100000000000001" customHeight="1" x14ac:dyDescent="0.3">
      <c r="A590" s="134" t="s">
        <v>366</v>
      </c>
      <c r="B590" s="133">
        <v>2010</v>
      </c>
      <c r="C590" s="155">
        <v>50</v>
      </c>
      <c r="D590" s="134" t="s">
        <v>35</v>
      </c>
      <c r="E590" s="140">
        <v>0.80989999999999995</v>
      </c>
      <c r="F590" s="141">
        <v>0.1014</v>
      </c>
      <c r="G590" s="140">
        <v>8.8700000000000001E-2</v>
      </c>
      <c r="H590" s="139">
        <v>48</v>
      </c>
      <c r="I590" s="139" t="s">
        <v>222</v>
      </c>
    </row>
    <row r="591" spans="1:9" ht="17.100000000000001" customHeight="1" x14ac:dyDescent="0.3">
      <c r="A591" s="134" t="s">
        <v>366</v>
      </c>
      <c r="B591" s="133">
        <v>2010</v>
      </c>
      <c r="C591" s="155">
        <v>51</v>
      </c>
      <c r="D591" s="134" t="s">
        <v>36</v>
      </c>
      <c r="E591" s="140">
        <v>0.65010000000000001</v>
      </c>
      <c r="F591" s="141">
        <v>0.14430000000000001</v>
      </c>
      <c r="G591" s="140">
        <v>0.2056</v>
      </c>
      <c r="H591" s="139">
        <v>48</v>
      </c>
      <c r="I591" s="139" t="s">
        <v>222</v>
      </c>
    </row>
    <row r="592" spans="1:9" ht="17.100000000000001" customHeight="1" x14ac:dyDescent="0.3">
      <c r="A592" s="134" t="s">
        <v>376</v>
      </c>
      <c r="B592" s="133">
        <v>2010</v>
      </c>
      <c r="C592" s="155">
        <v>52</v>
      </c>
      <c r="D592" s="134" t="s">
        <v>37</v>
      </c>
      <c r="E592" s="140">
        <v>0.63800000000000001</v>
      </c>
      <c r="F592" s="141">
        <v>0.15240000000000001</v>
      </c>
      <c r="G592" s="140">
        <v>0.20960000000000001</v>
      </c>
      <c r="H592" s="139">
        <v>47</v>
      </c>
      <c r="I592" s="139" t="s">
        <v>222</v>
      </c>
    </row>
    <row r="593" spans="1:9" ht="35.1" customHeight="1" x14ac:dyDescent="0.3">
      <c r="A593" s="134" t="s">
        <v>366</v>
      </c>
      <c r="B593" s="133">
        <v>2010</v>
      </c>
      <c r="C593" s="155">
        <v>53</v>
      </c>
      <c r="D593" s="132" t="s">
        <v>383</v>
      </c>
      <c r="E593" s="140">
        <v>0.20799999999999999</v>
      </c>
      <c r="F593" s="141">
        <v>0.193</v>
      </c>
      <c r="G593" s="140">
        <v>0.59889999999999999</v>
      </c>
      <c r="H593" s="139">
        <v>48</v>
      </c>
      <c r="I593" s="139">
        <v>0</v>
      </c>
    </row>
    <row r="594" spans="1:9" ht="17.100000000000001" customHeight="1" x14ac:dyDescent="0.3">
      <c r="A594" s="134" t="s">
        <v>366</v>
      </c>
      <c r="B594" s="133">
        <v>2010</v>
      </c>
      <c r="C594" s="155">
        <v>54</v>
      </c>
      <c r="D594" s="134" t="s">
        <v>39</v>
      </c>
      <c r="E594" s="140">
        <v>0.31940000000000002</v>
      </c>
      <c r="F594" s="141">
        <v>0.13619999999999999</v>
      </c>
      <c r="G594" s="140">
        <v>0.54430000000000001</v>
      </c>
      <c r="H594" s="139">
        <v>46</v>
      </c>
      <c r="I594" s="139">
        <v>2</v>
      </c>
    </row>
    <row r="595" spans="1:9" ht="17.100000000000001" customHeight="1" x14ac:dyDescent="0.3">
      <c r="A595" s="134" t="s">
        <v>366</v>
      </c>
      <c r="B595" s="133">
        <v>2010</v>
      </c>
      <c r="C595" s="155">
        <v>55</v>
      </c>
      <c r="D595" s="134" t="s">
        <v>40</v>
      </c>
      <c r="E595" s="140">
        <v>0.42180000000000001</v>
      </c>
      <c r="F595" s="141">
        <v>0.32319999999999999</v>
      </c>
      <c r="G595" s="140">
        <v>0.25490000000000002</v>
      </c>
      <c r="H595" s="139">
        <v>47</v>
      </c>
      <c r="I595" s="139">
        <v>1</v>
      </c>
    </row>
    <row r="596" spans="1:9" ht="17.100000000000001" customHeight="1" x14ac:dyDescent="0.3">
      <c r="A596" s="134" t="s">
        <v>366</v>
      </c>
      <c r="B596" s="133">
        <v>2010</v>
      </c>
      <c r="C596" s="155">
        <v>56</v>
      </c>
      <c r="D596" s="134" t="s">
        <v>384</v>
      </c>
      <c r="E596" s="140">
        <v>0.46550000000000002</v>
      </c>
      <c r="F596" s="141">
        <v>0.1186</v>
      </c>
      <c r="G596" s="140">
        <v>0.41589999999999999</v>
      </c>
      <c r="H596" s="139">
        <v>48</v>
      </c>
      <c r="I596" s="139">
        <v>0</v>
      </c>
    </row>
    <row r="597" spans="1:9" ht="35.1" customHeight="1" x14ac:dyDescent="0.3">
      <c r="A597" s="134" t="s">
        <v>366</v>
      </c>
      <c r="B597" s="133">
        <v>2010</v>
      </c>
      <c r="C597" s="155">
        <v>57</v>
      </c>
      <c r="D597" s="132" t="s">
        <v>385</v>
      </c>
      <c r="E597" s="140">
        <v>0.55600000000000005</v>
      </c>
      <c r="F597" s="141">
        <v>0.12970000000000001</v>
      </c>
      <c r="G597" s="140">
        <v>0.31430000000000002</v>
      </c>
      <c r="H597" s="139">
        <v>46</v>
      </c>
      <c r="I597" s="139">
        <v>2</v>
      </c>
    </row>
    <row r="598" spans="1:9" ht="35.1" customHeight="1" x14ac:dyDescent="0.3">
      <c r="A598" s="134" t="s">
        <v>366</v>
      </c>
      <c r="B598" s="133">
        <v>2010</v>
      </c>
      <c r="C598" s="155">
        <v>58</v>
      </c>
      <c r="D598" s="132" t="s">
        <v>386</v>
      </c>
      <c r="E598" s="140">
        <v>0.33650000000000002</v>
      </c>
      <c r="F598" s="141">
        <v>0.20569999999999999</v>
      </c>
      <c r="G598" s="140">
        <v>0.4577</v>
      </c>
      <c r="H598" s="139">
        <v>48</v>
      </c>
      <c r="I598" s="139">
        <v>0</v>
      </c>
    </row>
    <row r="599" spans="1:9" ht="17.100000000000001" customHeight="1" x14ac:dyDescent="0.3">
      <c r="A599" s="134" t="s">
        <v>366</v>
      </c>
      <c r="B599" s="133">
        <v>2010</v>
      </c>
      <c r="C599" s="155">
        <v>59</v>
      </c>
      <c r="D599" s="134" t="s">
        <v>43</v>
      </c>
      <c r="E599" s="140">
        <v>0.43790000000000001</v>
      </c>
      <c r="F599" s="141">
        <v>0.26979999999999998</v>
      </c>
      <c r="G599" s="140">
        <v>0.2923</v>
      </c>
      <c r="H599" s="139">
        <v>48</v>
      </c>
      <c r="I599" s="139">
        <v>0</v>
      </c>
    </row>
    <row r="600" spans="1:9" ht="35.1" customHeight="1" x14ac:dyDescent="0.3">
      <c r="A600" s="134" t="s">
        <v>376</v>
      </c>
      <c r="B600" s="133">
        <v>2010</v>
      </c>
      <c r="C600" s="155">
        <v>60</v>
      </c>
      <c r="D600" s="132" t="s">
        <v>387</v>
      </c>
      <c r="E600" s="140">
        <v>0.40749999999999997</v>
      </c>
      <c r="F600" s="141">
        <v>0.22509999999999999</v>
      </c>
      <c r="G600" s="140">
        <v>0.3674</v>
      </c>
      <c r="H600" s="139">
        <v>46</v>
      </c>
      <c r="I600" s="139">
        <v>1</v>
      </c>
    </row>
    <row r="601" spans="1:9" ht="17.100000000000001" customHeight="1" x14ac:dyDescent="0.3">
      <c r="A601" s="134" t="s">
        <v>366</v>
      </c>
      <c r="B601" s="133">
        <v>2010</v>
      </c>
      <c r="C601" s="155">
        <v>61</v>
      </c>
      <c r="D601" s="134" t="s">
        <v>101</v>
      </c>
      <c r="E601" s="140">
        <v>0.2069</v>
      </c>
      <c r="F601" s="141">
        <v>0.29820000000000002</v>
      </c>
      <c r="G601" s="140">
        <v>0.495</v>
      </c>
      <c r="H601" s="139">
        <v>48</v>
      </c>
      <c r="I601" s="139">
        <v>0</v>
      </c>
    </row>
    <row r="602" spans="1:9" ht="17.100000000000001" customHeight="1" x14ac:dyDescent="0.3">
      <c r="A602" s="134" t="s">
        <v>366</v>
      </c>
      <c r="B602" s="133">
        <v>2010</v>
      </c>
      <c r="C602" s="155">
        <v>62</v>
      </c>
      <c r="D602" s="134" t="s">
        <v>45</v>
      </c>
      <c r="E602" s="140">
        <v>0.27289999999999998</v>
      </c>
      <c r="F602" s="141">
        <v>0.36680000000000001</v>
      </c>
      <c r="G602" s="140">
        <v>0.36020000000000002</v>
      </c>
      <c r="H602" s="139">
        <v>43</v>
      </c>
      <c r="I602" s="139">
        <v>4</v>
      </c>
    </row>
    <row r="603" spans="1:9" ht="35.1" customHeight="1" x14ac:dyDescent="0.3">
      <c r="A603" s="132" t="s">
        <v>388</v>
      </c>
      <c r="B603" s="133">
        <v>2010</v>
      </c>
      <c r="C603" s="155">
        <v>63</v>
      </c>
      <c r="D603" s="134" t="s">
        <v>389</v>
      </c>
      <c r="E603" s="140">
        <v>0.55300000000000005</v>
      </c>
      <c r="F603" s="141">
        <v>0.2467</v>
      </c>
      <c r="G603" s="140">
        <v>0.20039999999999999</v>
      </c>
      <c r="H603" s="139">
        <v>48</v>
      </c>
      <c r="I603" s="139" t="s">
        <v>222</v>
      </c>
    </row>
    <row r="604" spans="1:9" ht="35.1" customHeight="1" x14ac:dyDescent="0.3">
      <c r="A604" s="132" t="s">
        <v>388</v>
      </c>
      <c r="B604" s="133">
        <v>2010</v>
      </c>
      <c r="C604" s="155">
        <v>64</v>
      </c>
      <c r="D604" s="132" t="s">
        <v>390</v>
      </c>
      <c r="E604" s="140">
        <v>0.36980000000000002</v>
      </c>
      <c r="F604" s="141">
        <v>0.2266</v>
      </c>
      <c r="G604" s="140">
        <v>0.40360000000000001</v>
      </c>
      <c r="H604" s="139">
        <v>46</v>
      </c>
      <c r="I604" s="139" t="s">
        <v>222</v>
      </c>
    </row>
    <row r="605" spans="1:9" ht="35.1" customHeight="1" x14ac:dyDescent="0.3">
      <c r="A605" s="132" t="s">
        <v>388</v>
      </c>
      <c r="B605" s="133">
        <v>2010</v>
      </c>
      <c r="C605" s="155">
        <v>65</v>
      </c>
      <c r="D605" s="134" t="s">
        <v>391</v>
      </c>
      <c r="E605" s="140">
        <v>0.59489999999999998</v>
      </c>
      <c r="F605" s="141">
        <v>0.17829999999999999</v>
      </c>
      <c r="G605" s="140">
        <v>0.2268</v>
      </c>
      <c r="H605" s="139">
        <v>48</v>
      </c>
      <c r="I605" s="139" t="s">
        <v>222</v>
      </c>
    </row>
    <row r="606" spans="1:9" ht="35.1" customHeight="1" x14ac:dyDescent="0.3">
      <c r="A606" s="132" t="s">
        <v>388</v>
      </c>
      <c r="B606" s="133">
        <v>2010</v>
      </c>
      <c r="C606" s="155">
        <v>66</v>
      </c>
      <c r="D606" s="134" t="s">
        <v>49</v>
      </c>
      <c r="E606" s="140">
        <v>0.29149999999999998</v>
      </c>
      <c r="F606" s="141">
        <v>0.28189999999999998</v>
      </c>
      <c r="G606" s="140">
        <v>0.42649999999999999</v>
      </c>
      <c r="H606" s="139">
        <v>48</v>
      </c>
      <c r="I606" s="139" t="s">
        <v>222</v>
      </c>
    </row>
    <row r="607" spans="1:9" ht="35.1" customHeight="1" x14ac:dyDescent="0.3">
      <c r="A607" s="132" t="s">
        <v>388</v>
      </c>
      <c r="B607" s="133">
        <v>2010</v>
      </c>
      <c r="C607" s="155">
        <v>67</v>
      </c>
      <c r="D607" s="134" t="s">
        <v>50</v>
      </c>
      <c r="E607" s="140">
        <v>0.1709</v>
      </c>
      <c r="F607" s="141">
        <v>0.37119999999999997</v>
      </c>
      <c r="G607" s="140">
        <v>0.45789999999999997</v>
      </c>
      <c r="H607" s="139">
        <v>48</v>
      </c>
      <c r="I607" s="139" t="s">
        <v>222</v>
      </c>
    </row>
    <row r="608" spans="1:9" ht="35.1" customHeight="1" x14ac:dyDescent="0.3">
      <c r="A608" s="132" t="s">
        <v>388</v>
      </c>
      <c r="B608" s="133">
        <v>2010</v>
      </c>
      <c r="C608" s="155">
        <v>68</v>
      </c>
      <c r="D608" s="134" t="s">
        <v>51</v>
      </c>
      <c r="E608" s="140">
        <v>0.46500000000000002</v>
      </c>
      <c r="F608" s="141">
        <v>0.1893</v>
      </c>
      <c r="G608" s="140">
        <v>0.34570000000000001</v>
      </c>
      <c r="H608" s="139">
        <v>48</v>
      </c>
      <c r="I608" s="139" t="s">
        <v>222</v>
      </c>
    </row>
    <row r="609" spans="1:9" ht="35.1" customHeight="1" x14ac:dyDescent="0.3">
      <c r="A609" s="132" t="s">
        <v>388</v>
      </c>
      <c r="B609" s="133">
        <v>2010</v>
      </c>
      <c r="C609" s="155">
        <v>69</v>
      </c>
      <c r="D609" s="134" t="s">
        <v>392</v>
      </c>
      <c r="E609" s="140">
        <v>0.66039999999999999</v>
      </c>
      <c r="F609" s="141">
        <v>0.11260000000000001</v>
      </c>
      <c r="G609" s="140">
        <v>0.22700000000000001</v>
      </c>
      <c r="H609" s="139">
        <v>48</v>
      </c>
      <c r="I609" s="139" t="s">
        <v>222</v>
      </c>
    </row>
    <row r="610" spans="1:9" ht="35.1" customHeight="1" x14ac:dyDescent="0.3">
      <c r="A610" s="132" t="s">
        <v>388</v>
      </c>
      <c r="B610" s="133">
        <v>2010</v>
      </c>
      <c r="C610" s="155">
        <v>70</v>
      </c>
      <c r="D610" s="134" t="s">
        <v>53</v>
      </c>
      <c r="E610" s="140">
        <v>0.73129999999999995</v>
      </c>
      <c r="F610" s="141">
        <v>0.14280000000000001</v>
      </c>
      <c r="G610" s="140">
        <v>0.1258</v>
      </c>
      <c r="H610" s="139">
        <v>48</v>
      </c>
      <c r="I610" s="139" t="s">
        <v>222</v>
      </c>
    </row>
    <row r="611" spans="1:9" ht="35.1" customHeight="1" x14ac:dyDescent="0.3">
      <c r="A611" s="132" t="s">
        <v>388</v>
      </c>
      <c r="B611" s="133">
        <v>2010</v>
      </c>
      <c r="C611" s="155">
        <v>71</v>
      </c>
      <c r="D611" s="134" t="s">
        <v>393</v>
      </c>
      <c r="E611" s="140">
        <v>0.495</v>
      </c>
      <c r="F611" s="141">
        <v>0.19370000000000001</v>
      </c>
      <c r="G611" s="140">
        <v>0.31130000000000002</v>
      </c>
      <c r="H611" s="139">
        <v>48</v>
      </c>
      <c r="I611" s="139" t="s">
        <v>222</v>
      </c>
    </row>
    <row r="612" spans="1:9" ht="35.1" customHeight="1" x14ac:dyDescent="0.3">
      <c r="A612" s="132" t="s">
        <v>388</v>
      </c>
      <c r="B612" s="133">
        <v>2010</v>
      </c>
      <c r="C612" s="155">
        <v>79</v>
      </c>
      <c r="D612" s="134" t="s">
        <v>55</v>
      </c>
      <c r="E612" s="140" t="s">
        <v>399</v>
      </c>
      <c r="F612" s="141" t="s">
        <v>399</v>
      </c>
      <c r="G612" s="140" t="s">
        <v>399</v>
      </c>
      <c r="H612" s="139">
        <v>0</v>
      </c>
      <c r="I612" s="139">
        <v>0</v>
      </c>
    </row>
    <row r="613" spans="1:9" ht="35.1" customHeight="1" x14ac:dyDescent="0.3">
      <c r="A613" s="132" t="s">
        <v>388</v>
      </c>
      <c r="B613" s="133">
        <v>2010</v>
      </c>
      <c r="C613" s="155">
        <v>80</v>
      </c>
      <c r="D613" s="132" t="s">
        <v>394</v>
      </c>
      <c r="E613" s="140" t="s">
        <v>399</v>
      </c>
      <c r="F613" s="141" t="s">
        <v>399</v>
      </c>
      <c r="G613" s="140" t="s">
        <v>399</v>
      </c>
      <c r="H613" s="139">
        <v>0</v>
      </c>
      <c r="I613" s="139">
        <v>0</v>
      </c>
    </row>
    <row r="614" spans="1:9" ht="35.1" customHeight="1" x14ac:dyDescent="0.3">
      <c r="A614" s="132" t="s">
        <v>388</v>
      </c>
      <c r="B614" s="133">
        <v>2010</v>
      </c>
      <c r="C614" s="155">
        <v>81</v>
      </c>
      <c r="D614" s="132" t="s">
        <v>395</v>
      </c>
      <c r="E614" s="140" t="s">
        <v>399</v>
      </c>
      <c r="F614" s="141" t="s">
        <v>399</v>
      </c>
      <c r="G614" s="140" t="s">
        <v>399</v>
      </c>
      <c r="H614" s="139">
        <v>0</v>
      </c>
      <c r="I614" s="139">
        <v>0</v>
      </c>
    </row>
    <row r="615" spans="1:9" ht="35.1" customHeight="1" x14ac:dyDescent="0.3">
      <c r="A615" s="132" t="s">
        <v>388</v>
      </c>
      <c r="B615" s="133">
        <v>2010</v>
      </c>
      <c r="C615" s="155">
        <v>82</v>
      </c>
      <c r="D615" s="132" t="s">
        <v>396</v>
      </c>
      <c r="E615" s="140" t="s">
        <v>399</v>
      </c>
      <c r="F615" s="141" t="s">
        <v>399</v>
      </c>
      <c r="G615" s="140" t="s">
        <v>399</v>
      </c>
      <c r="H615" s="139">
        <v>0</v>
      </c>
      <c r="I615" s="139">
        <v>0</v>
      </c>
    </row>
    <row r="616" spans="1:9" ht="35.1" customHeight="1" x14ac:dyDescent="0.3">
      <c r="A616" s="132" t="s">
        <v>388</v>
      </c>
      <c r="B616" s="133">
        <v>2010</v>
      </c>
      <c r="C616" s="155">
        <v>83</v>
      </c>
      <c r="D616" s="132" t="s">
        <v>397</v>
      </c>
      <c r="E616" s="140" t="s">
        <v>399</v>
      </c>
      <c r="F616" s="141" t="s">
        <v>399</v>
      </c>
      <c r="G616" s="140" t="s">
        <v>399</v>
      </c>
      <c r="H616" s="139">
        <v>0</v>
      </c>
      <c r="I616" s="139">
        <v>0</v>
      </c>
    </row>
    <row r="617" spans="1:9" ht="35.1" customHeight="1" x14ac:dyDescent="0.3">
      <c r="A617" s="132" t="s">
        <v>388</v>
      </c>
      <c r="B617" s="133">
        <v>2010</v>
      </c>
      <c r="C617" s="155">
        <v>84</v>
      </c>
      <c r="D617" s="132" t="s">
        <v>398</v>
      </c>
      <c r="E617" s="140" t="s">
        <v>399</v>
      </c>
      <c r="F617" s="141" t="s">
        <v>399</v>
      </c>
      <c r="G617" s="140" t="s">
        <v>399</v>
      </c>
      <c r="H617" s="139">
        <v>0</v>
      </c>
      <c r="I617" s="139">
        <v>0</v>
      </c>
    </row>
    <row r="619" spans="1:9" ht="15.9" customHeight="1" x14ac:dyDescent="0.3">
      <c r="A619" s="135" t="s">
        <v>296</v>
      </c>
    </row>
    <row r="620" spans="1:9" ht="15.9" customHeight="1" x14ac:dyDescent="0.3">
      <c r="A620" s="135" t="s">
        <v>297</v>
      </c>
    </row>
    <row r="621" spans="1:9" ht="15.9" customHeight="1" x14ac:dyDescent="0.3">
      <c r="A621" s="135" t="s">
        <v>298</v>
      </c>
    </row>
    <row r="622" spans="1:9" ht="15.9" customHeight="1" x14ac:dyDescent="0.3">
      <c r="A622" s="135" t="s">
        <v>299</v>
      </c>
    </row>
    <row r="623" spans="1:9" ht="15.9" customHeight="1" x14ac:dyDescent="0.3">
      <c r="A623" s="135" t="s">
        <v>400</v>
      </c>
    </row>
  </sheetData>
  <pageMargins left="0.05" right="0.05" top="0.5" bottom="0.5" header="0" footer="0"/>
  <pageSetup orientation="portrait" horizontalDpi="300" verticalDpi="300"/>
  <headerFooter>
    <oddHeader>Trend Core Survey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57"/>
  <sheetViews>
    <sheetView zoomScaleNormal="100" workbookViewId="0"/>
  </sheetViews>
  <sheetFormatPr defaultColWidth="11.44140625" defaultRowHeight="12" customHeight="1" x14ac:dyDescent="0.2"/>
  <cols>
    <col min="1" max="1" width="2.6640625" style="131" bestFit="1" customWidth="1"/>
    <col min="2" max="2" width="120.6640625" style="131" bestFit="1" customWidth="1"/>
    <col min="3" max="9" width="8.6640625" style="131" bestFit="1" customWidth="1"/>
    <col min="10" max="16384" width="11.44140625" style="131"/>
  </cols>
  <sheetData>
    <row r="1" spans="1:9" ht="17.100000000000001" customHeight="1" x14ac:dyDescent="0.3">
      <c r="A1" s="158" t="s">
        <v>303</v>
      </c>
      <c r="B1" s="159" t="s">
        <v>300</v>
      </c>
      <c r="C1" s="158">
        <v>2017</v>
      </c>
      <c r="D1" s="158">
        <v>2016</v>
      </c>
      <c r="E1" s="158">
        <v>2015</v>
      </c>
      <c r="F1" s="158">
        <v>2014</v>
      </c>
      <c r="G1" s="158">
        <v>2013</v>
      </c>
      <c r="H1" s="158">
        <v>2012</v>
      </c>
      <c r="I1" s="158">
        <v>2011</v>
      </c>
    </row>
    <row r="2" spans="1:9" ht="17.100000000000001" customHeight="1" x14ac:dyDescent="0.3">
      <c r="A2" s="160" t="s">
        <v>303</v>
      </c>
      <c r="B2" s="160" t="s">
        <v>401</v>
      </c>
      <c r="C2" s="163">
        <v>41</v>
      </c>
      <c r="D2" s="163">
        <v>45</v>
      </c>
      <c r="E2" s="163">
        <v>45</v>
      </c>
      <c r="F2" s="163">
        <v>46</v>
      </c>
      <c r="G2" s="163" t="s">
        <v>399</v>
      </c>
      <c r="H2" s="163" t="s">
        <v>399</v>
      </c>
      <c r="I2" s="163" t="s">
        <v>399</v>
      </c>
    </row>
    <row r="3" spans="1:9" ht="17.100000000000001" customHeight="1" x14ac:dyDescent="0.3">
      <c r="A3" s="145" t="s">
        <v>303</v>
      </c>
      <c r="B3" s="145" t="s">
        <v>304</v>
      </c>
      <c r="C3" s="164">
        <v>0.9395</v>
      </c>
      <c r="D3" s="164">
        <v>0.95279999999999998</v>
      </c>
      <c r="E3" s="164">
        <v>0.92700000000000005</v>
      </c>
      <c r="F3" s="164">
        <v>0.93500000000000005</v>
      </c>
      <c r="G3" s="164" t="s">
        <v>399</v>
      </c>
      <c r="H3" s="164" t="s">
        <v>399</v>
      </c>
      <c r="I3" s="164" t="s">
        <v>399</v>
      </c>
    </row>
    <row r="4" spans="1:9" ht="17.100000000000001" customHeight="1" x14ac:dyDescent="0.3">
      <c r="A4" s="145" t="s">
        <v>303</v>
      </c>
      <c r="B4" s="145" t="s">
        <v>305</v>
      </c>
      <c r="C4" s="164">
        <v>4.02E-2</v>
      </c>
      <c r="D4" s="164">
        <v>2.5000000000000001E-2</v>
      </c>
      <c r="E4" s="164">
        <v>0</v>
      </c>
      <c r="F4" s="164">
        <v>0</v>
      </c>
      <c r="G4" s="164" t="s">
        <v>399</v>
      </c>
      <c r="H4" s="164" t="s">
        <v>399</v>
      </c>
      <c r="I4" s="164" t="s">
        <v>399</v>
      </c>
    </row>
    <row r="5" spans="1:9" ht="17.100000000000001" customHeight="1" x14ac:dyDescent="0.3">
      <c r="A5" s="145" t="s">
        <v>303</v>
      </c>
      <c r="B5" s="145" t="s">
        <v>306</v>
      </c>
      <c r="C5" s="164">
        <v>2.0299999999999999E-2</v>
      </c>
      <c r="D5" s="164">
        <v>2.2200000000000001E-2</v>
      </c>
      <c r="E5" s="164">
        <v>4.7E-2</v>
      </c>
      <c r="F5" s="164">
        <v>4.2000000000000003E-2</v>
      </c>
      <c r="G5" s="164" t="s">
        <v>399</v>
      </c>
      <c r="H5" s="164" t="s">
        <v>399</v>
      </c>
      <c r="I5" s="164" t="s">
        <v>399</v>
      </c>
    </row>
    <row r="6" spans="1:9" ht="17.100000000000001" customHeight="1" x14ac:dyDescent="0.3">
      <c r="A6" s="145" t="s">
        <v>303</v>
      </c>
      <c r="B6" s="145" t="s">
        <v>307</v>
      </c>
      <c r="C6" s="164">
        <v>0</v>
      </c>
      <c r="D6" s="164">
        <v>0</v>
      </c>
      <c r="E6" s="164">
        <v>2.5999999999999999E-2</v>
      </c>
      <c r="F6" s="164">
        <v>2.3E-2</v>
      </c>
      <c r="G6" s="164" t="s">
        <v>399</v>
      </c>
      <c r="H6" s="164" t="s">
        <v>399</v>
      </c>
      <c r="I6" s="164" t="s">
        <v>399</v>
      </c>
    </row>
    <row r="7" spans="1:9" ht="17.100000000000001" customHeight="1" x14ac:dyDescent="0.3">
      <c r="A7" s="160" t="s">
        <v>303</v>
      </c>
      <c r="B7" s="160" t="s">
        <v>308</v>
      </c>
      <c r="C7" s="165">
        <v>1</v>
      </c>
      <c r="D7" s="165">
        <v>1</v>
      </c>
      <c r="E7" s="165">
        <v>1</v>
      </c>
      <c r="F7" s="165">
        <v>1</v>
      </c>
      <c r="G7" s="165" t="s">
        <v>399</v>
      </c>
      <c r="H7" s="165" t="s">
        <v>399</v>
      </c>
      <c r="I7" s="165" t="s">
        <v>399</v>
      </c>
    </row>
    <row r="9" spans="1:9" ht="35.1" customHeight="1" x14ac:dyDescent="0.3">
      <c r="A9" s="158" t="s">
        <v>303</v>
      </c>
      <c r="B9" s="161" t="s">
        <v>402</v>
      </c>
      <c r="C9" s="158">
        <v>2017</v>
      </c>
      <c r="D9" s="158">
        <v>2016</v>
      </c>
      <c r="E9" s="158">
        <v>2015</v>
      </c>
      <c r="F9" s="158">
        <v>2014</v>
      </c>
      <c r="G9" s="158">
        <v>2013</v>
      </c>
      <c r="H9" s="158">
        <v>2012</v>
      </c>
      <c r="I9" s="158">
        <v>2011</v>
      </c>
    </row>
    <row r="10" spans="1:9" ht="17.100000000000001" customHeight="1" x14ac:dyDescent="0.3">
      <c r="A10" s="160" t="s">
        <v>303</v>
      </c>
      <c r="B10" s="160" t="s">
        <v>401</v>
      </c>
      <c r="C10" s="163">
        <v>42</v>
      </c>
      <c r="D10" s="163">
        <v>45</v>
      </c>
      <c r="E10" s="163">
        <v>45</v>
      </c>
      <c r="F10" s="163">
        <v>47</v>
      </c>
      <c r="G10" s="163">
        <v>47</v>
      </c>
      <c r="H10" s="163">
        <v>49</v>
      </c>
      <c r="I10" s="163">
        <v>48</v>
      </c>
    </row>
    <row r="11" spans="1:9" ht="17.100000000000001" customHeight="1" x14ac:dyDescent="0.3">
      <c r="A11" s="145" t="s">
        <v>303</v>
      </c>
      <c r="B11" s="145" t="s">
        <v>310</v>
      </c>
      <c r="C11" s="164">
        <v>0</v>
      </c>
      <c r="D11" s="164">
        <v>0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</row>
    <row r="12" spans="1:9" ht="17.100000000000001" customHeight="1" x14ac:dyDescent="0.3">
      <c r="A12" s="145" t="s">
        <v>303</v>
      </c>
      <c r="B12" s="145" t="s">
        <v>311</v>
      </c>
      <c r="C12" s="164">
        <v>0.38329999999999997</v>
      </c>
      <c r="D12" s="164">
        <v>0.3574</v>
      </c>
      <c r="E12" s="164">
        <v>0.30930000000000002</v>
      </c>
      <c r="F12" s="164">
        <v>0.1741</v>
      </c>
      <c r="G12" s="164">
        <v>0.10589999999999999</v>
      </c>
      <c r="H12" s="164">
        <v>8.4000000000000005E-2</v>
      </c>
      <c r="I12" s="164">
        <v>9.1700000000000004E-2</v>
      </c>
    </row>
    <row r="13" spans="1:9" ht="17.100000000000001" customHeight="1" x14ac:dyDescent="0.3">
      <c r="A13" s="145" t="s">
        <v>303</v>
      </c>
      <c r="B13" s="145" t="s">
        <v>312</v>
      </c>
      <c r="C13" s="164">
        <v>0.1938</v>
      </c>
      <c r="D13" s="164">
        <v>0.20050000000000001</v>
      </c>
      <c r="E13" s="164">
        <v>0.1787</v>
      </c>
      <c r="F13" s="164">
        <v>0.14929999999999999</v>
      </c>
      <c r="G13" s="164">
        <v>0.29849999999999999</v>
      </c>
      <c r="H13" s="164">
        <v>0.25600000000000001</v>
      </c>
      <c r="I13" s="164">
        <v>0.17119999999999999</v>
      </c>
    </row>
    <row r="14" spans="1:9" ht="17.100000000000001" customHeight="1" x14ac:dyDescent="0.3">
      <c r="A14" s="145" t="s">
        <v>303</v>
      </c>
      <c r="B14" s="145" t="s">
        <v>313</v>
      </c>
      <c r="C14" s="164">
        <v>0.28849999999999998</v>
      </c>
      <c r="D14" s="164">
        <v>0.35199999999999998</v>
      </c>
      <c r="E14" s="164">
        <v>0.46500000000000002</v>
      </c>
      <c r="F14" s="164">
        <v>0.52690000000000003</v>
      </c>
      <c r="G14" s="164">
        <v>0.43990000000000001</v>
      </c>
      <c r="H14" s="164">
        <v>0.5071</v>
      </c>
      <c r="I14" s="164">
        <v>0.52239999999999998</v>
      </c>
    </row>
    <row r="15" spans="1:9" ht="35.1" customHeight="1" x14ac:dyDescent="0.3">
      <c r="A15" s="145" t="s">
        <v>303</v>
      </c>
      <c r="B15" s="162" t="s">
        <v>403</v>
      </c>
      <c r="C15" s="164">
        <v>3.8199999999999998E-2</v>
      </c>
      <c r="D15" s="164">
        <v>0</v>
      </c>
      <c r="E15" s="164">
        <v>2.1000000000000001E-2</v>
      </c>
      <c r="F15" s="164">
        <v>2.6499999999999999E-2</v>
      </c>
      <c r="G15" s="164">
        <v>2.76E-2</v>
      </c>
      <c r="H15" s="164">
        <v>2.5700000000000001E-2</v>
      </c>
      <c r="I15" s="164">
        <v>2.8400000000000002E-2</v>
      </c>
    </row>
    <row r="16" spans="1:9" ht="17.100000000000001" customHeight="1" x14ac:dyDescent="0.3">
      <c r="A16" s="145" t="s">
        <v>303</v>
      </c>
      <c r="B16" s="145" t="s">
        <v>315</v>
      </c>
      <c r="C16" s="164">
        <v>1.9900000000000001E-2</v>
      </c>
      <c r="D16" s="164">
        <v>4.3200000000000002E-2</v>
      </c>
      <c r="E16" s="164">
        <v>0</v>
      </c>
      <c r="F16" s="164">
        <v>0.06</v>
      </c>
      <c r="G16" s="164">
        <v>0</v>
      </c>
      <c r="H16" s="164">
        <v>2.52E-2</v>
      </c>
      <c r="I16" s="164">
        <v>0.1017</v>
      </c>
    </row>
    <row r="17" spans="1:9" ht="17.100000000000001" customHeight="1" x14ac:dyDescent="0.3">
      <c r="A17" s="145" t="s">
        <v>303</v>
      </c>
      <c r="B17" s="145" t="s">
        <v>316</v>
      </c>
      <c r="C17" s="164">
        <v>3.8199999999999998E-2</v>
      </c>
      <c r="D17" s="164">
        <v>0</v>
      </c>
      <c r="E17" s="164">
        <v>0</v>
      </c>
      <c r="F17" s="164">
        <v>0</v>
      </c>
      <c r="G17" s="164">
        <v>2.41E-2</v>
      </c>
      <c r="H17" s="164">
        <v>0</v>
      </c>
      <c r="I17" s="164">
        <v>2.8400000000000002E-2</v>
      </c>
    </row>
    <row r="18" spans="1:9" ht="17.100000000000001" customHeight="1" x14ac:dyDescent="0.3">
      <c r="A18" s="145" t="s">
        <v>303</v>
      </c>
      <c r="B18" s="145" t="s">
        <v>317</v>
      </c>
      <c r="C18" s="164">
        <v>3.8199999999999998E-2</v>
      </c>
      <c r="D18" s="164">
        <v>4.6899999999999997E-2</v>
      </c>
      <c r="E18" s="164">
        <v>2.5999999999999999E-2</v>
      </c>
      <c r="F18" s="164">
        <v>6.3100000000000003E-2</v>
      </c>
      <c r="G18" s="164">
        <v>0.10390000000000001</v>
      </c>
      <c r="H18" s="164">
        <v>0.10199999999999999</v>
      </c>
      <c r="I18" s="164">
        <v>5.62E-2</v>
      </c>
    </row>
    <row r="19" spans="1:9" ht="17.100000000000001" customHeight="1" x14ac:dyDescent="0.3">
      <c r="A19" s="160" t="s">
        <v>303</v>
      </c>
      <c r="B19" s="160" t="s">
        <v>308</v>
      </c>
      <c r="C19" s="165">
        <v>1</v>
      </c>
      <c r="D19" s="165">
        <v>1</v>
      </c>
      <c r="E19" s="165">
        <v>1</v>
      </c>
      <c r="F19" s="165">
        <v>1</v>
      </c>
      <c r="G19" s="165">
        <v>1</v>
      </c>
      <c r="H19" s="165">
        <v>1</v>
      </c>
      <c r="I19" s="165">
        <v>1</v>
      </c>
    </row>
    <row r="21" spans="1:9" ht="35.1" customHeight="1" x14ac:dyDescent="0.3">
      <c r="A21" s="158" t="s">
        <v>303</v>
      </c>
      <c r="B21" s="161" t="s">
        <v>404</v>
      </c>
      <c r="C21" s="158">
        <v>2017</v>
      </c>
      <c r="D21" s="158">
        <v>2016</v>
      </c>
      <c r="E21" s="158">
        <v>2015</v>
      </c>
      <c r="F21" s="158">
        <v>2014</v>
      </c>
      <c r="G21" s="158">
        <v>2013</v>
      </c>
      <c r="H21" s="158">
        <v>2012</v>
      </c>
      <c r="I21" s="158">
        <v>2011</v>
      </c>
    </row>
    <row r="22" spans="1:9" ht="17.100000000000001" customHeight="1" x14ac:dyDescent="0.3">
      <c r="A22" s="160" t="s">
        <v>303</v>
      </c>
      <c r="B22" s="160" t="s">
        <v>401</v>
      </c>
      <c r="C22" s="163">
        <v>42</v>
      </c>
      <c r="D22" s="163">
        <v>44</v>
      </c>
      <c r="E22" s="163">
        <v>45</v>
      </c>
      <c r="F22" s="163">
        <v>47</v>
      </c>
      <c r="G22" s="163">
        <v>47</v>
      </c>
      <c r="H22" s="163">
        <v>48</v>
      </c>
      <c r="I22" s="163">
        <v>47</v>
      </c>
    </row>
    <row r="23" spans="1:9" ht="17.100000000000001" customHeight="1" x14ac:dyDescent="0.3">
      <c r="A23" s="145" t="s">
        <v>303</v>
      </c>
      <c r="B23" s="145" t="s">
        <v>319</v>
      </c>
      <c r="C23" s="164">
        <v>0.59970000000000001</v>
      </c>
      <c r="D23" s="164">
        <v>0.52510000000000001</v>
      </c>
      <c r="E23" s="164">
        <v>0.48899999999999999</v>
      </c>
      <c r="F23" s="164">
        <v>0.4168</v>
      </c>
      <c r="G23" s="164">
        <v>0.57399999999999995</v>
      </c>
      <c r="H23" s="164">
        <v>0.54390000000000005</v>
      </c>
      <c r="I23" s="164">
        <v>0.49330000000000002</v>
      </c>
    </row>
    <row r="24" spans="1:9" ht="17.100000000000001" customHeight="1" x14ac:dyDescent="0.3">
      <c r="A24" s="145" t="s">
        <v>303</v>
      </c>
      <c r="B24" s="145" t="s">
        <v>320</v>
      </c>
      <c r="C24" s="164">
        <v>0.38200000000000001</v>
      </c>
      <c r="D24" s="164">
        <v>0.42409999999999998</v>
      </c>
      <c r="E24" s="164">
        <v>0.441</v>
      </c>
      <c r="F24" s="164">
        <v>0.40739999999999998</v>
      </c>
      <c r="G24" s="164">
        <v>0.38469999999999999</v>
      </c>
      <c r="H24" s="164">
        <v>0.39579999999999999</v>
      </c>
      <c r="I24" s="164">
        <v>0.4531</v>
      </c>
    </row>
    <row r="25" spans="1:9" ht="17.100000000000001" customHeight="1" x14ac:dyDescent="0.3">
      <c r="A25" s="145" t="s">
        <v>303</v>
      </c>
      <c r="B25" s="145" t="s">
        <v>321</v>
      </c>
      <c r="C25" s="164">
        <v>1.84E-2</v>
      </c>
      <c r="D25" s="164">
        <v>5.0900000000000001E-2</v>
      </c>
      <c r="E25" s="164">
        <v>7.0000000000000007E-2</v>
      </c>
      <c r="F25" s="164">
        <v>0.17580000000000001</v>
      </c>
      <c r="G25" s="164">
        <v>4.1300000000000003E-2</v>
      </c>
      <c r="H25" s="164">
        <v>6.0299999999999999E-2</v>
      </c>
      <c r="I25" s="164">
        <v>5.3600000000000002E-2</v>
      </c>
    </row>
    <row r="26" spans="1:9" ht="17.100000000000001" customHeight="1" x14ac:dyDescent="0.3">
      <c r="A26" s="160" t="s">
        <v>303</v>
      </c>
      <c r="B26" s="160" t="s">
        <v>308</v>
      </c>
      <c r="C26" s="165">
        <v>1</v>
      </c>
      <c r="D26" s="165">
        <v>1</v>
      </c>
      <c r="E26" s="165">
        <v>1</v>
      </c>
      <c r="F26" s="165">
        <v>1</v>
      </c>
      <c r="G26" s="165">
        <v>1</v>
      </c>
      <c r="H26" s="165">
        <v>1</v>
      </c>
      <c r="I26" s="165">
        <v>1</v>
      </c>
    </row>
    <row r="28" spans="1:9" ht="35.1" customHeight="1" x14ac:dyDescent="0.3">
      <c r="A28" s="158" t="s">
        <v>303</v>
      </c>
      <c r="B28" s="161" t="s">
        <v>405</v>
      </c>
      <c r="C28" s="158">
        <v>2017</v>
      </c>
      <c r="D28" s="158">
        <v>2016</v>
      </c>
      <c r="E28" s="158">
        <v>2015</v>
      </c>
      <c r="F28" s="158">
        <v>2014</v>
      </c>
      <c r="G28" s="158">
        <v>2013</v>
      </c>
      <c r="H28" s="158">
        <v>2012</v>
      </c>
      <c r="I28" s="158">
        <v>2011</v>
      </c>
    </row>
    <row r="29" spans="1:9" ht="17.100000000000001" customHeight="1" x14ac:dyDescent="0.3">
      <c r="A29" s="160" t="s">
        <v>303</v>
      </c>
      <c r="B29" s="160" t="s">
        <v>401</v>
      </c>
      <c r="C29" s="163">
        <v>42</v>
      </c>
      <c r="D29" s="163">
        <v>43</v>
      </c>
      <c r="E29" s="163">
        <v>44</v>
      </c>
      <c r="F29" s="163">
        <v>46</v>
      </c>
      <c r="G29" s="163">
        <v>47</v>
      </c>
      <c r="H29" s="163">
        <v>48</v>
      </c>
      <c r="I29" s="163">
        <v>44</v>
      </c>
    </row>
    <row r="30" spans="1:9" ht="17.100000000000001" customHeight="1" x14ac:dyDescent="0.3">
      <c r="A30" s="145" t="s">
        <v>303</v>
      </c>
      <c r="B30" s="145" t="s">
        <v>319</v>
      </c>
      <c r="C30" s="164">
        <v>0.2147</v>
      </c>
      <c r="D30" s="164">
        <v>0.1158</v>
      </c>
      <c r="E30" s="164">
        <v>0.34610000000000002</v>
      </c>
      <c r="F30" s="164">
        <v>0.25509999999999999</v>
      </c>
      <c r="G30" s="164">
        <v>0.23119999999999999</v>
      </c>
      <c r="H30" s="164">
        <v>0.16270000000000001</v>
      </c>
      <c r="I30" s="164">
        <v>0.1052</v>
      </c>
    </row>
    <row r="31" spans="1:9" ht="17.100000000000001" customHeight="1" x14ac:dyDescent="0.3">
      <c r="A31" s="145" t="s">
        <v>303</v>
      </c>
      <c r="B31" s="145" t="s">
        <v>320</v>
      </c>
      <c r="C31" s="164">
        <v>0.55720000000000003</v>
      </c>
      <c r="D31" s="164">
        <v>0.58589999999999998</v>
      </c>
      <c r="E31" s="164">
        <v>0.50460000000000005</v>
      </c>
      <c r="F31" s="164">
        <v>0.51849999999999996</v>
      </c>
      <c r="G31" s="164">
        <v>0.56559999999999999</v>
      </c>
      <c r="H31" s="164">
        <v>0.58379999999999999</v>
      </c>
      <c r="I31" s="164">
        <v>0.74739999999999995</v>
      </c>
    </row>
    <row r="32" spans="1:9" ht="17.100000000000001" customHeight="1" x14ac:dyDescent="0.3">
      <c r="A32" s="145" t="s">
        <v>303</v>
      </c>
      <c r="B32" s="145" t="s">
        <v>321</v>
      </c>
      <c r="C32" s="164">
        <v>0.2281</v>
      </c>
      <c r="D32" s="164">
        <v>0.29830000000000001</v>
      </c>
      <c r="E32" s="164">
        <v>0.14929999999999999</v>
      </c>
      <c r="F32" s="164">
        <v>0.22639999999999999</v>
      </c>
      <c r="G32" s="164">
        <v>0.20319999999999999</v>
      </c>
      <c r="H32" s="164">
        <v>0.2535</v>
      </c>
      <c r="I32" s="164">
        <v>0.1474</v>
      </c>
    </row>
    <row r="33" spans="1:9" ht="17.100000000000001" customHeight="1" x14ac:dyDescent="0.3">
      <c r="A33" s="160" t="s">
        <v>303</v>
      </c>
      <c r="B33" s="160" t="s">
        <v>308</v>
      </c>
      <c r="C33" s="165">
        <v>1</v>
      </c>
      <c r="D33" s="165">
        <v>1</v>
      </c>
      <c r="E33" s="165">
        <v>1</v>
      </c>
      <c r="F33" s="165">
        <v>1</v>
      </c>
      <c r="G33" s="165">
        <v>1</v>
      </c>
      <c r="H33" s="165">
        <v>1</v>
      </c>
      <c r="I33" s="165">
        <v>1</v>
      </c>
    </row>
    <row r="35" spans="1:9" ht="35.1" customHeight="1" x14ac:dyDescent="0.3">
      <c r="A35" s="158" t="s">
        <v>303</v>
      </c>
      <c r="B35" s="161" t="s">
        <v>406</v>
      </c>
      <c r="C35" s="158">
        <v>2017</v>
      </c>
      <c r="D35" s="158">
        <v>2016</v>
      </c>
      <c r="E35" s="158">
        <v>2015</v>
      </c>
      <c r="F35" s="158">
        <v>2014</v>
      </c>
      <c r="G35" s="158">
        <v>2013</v>
      </c>
      <c r="H35" s="158">
        <v>2012</v>
      </c>
      <c r="I35" s="158">
        <v>2011</v>
      </c>
    </row>
    <row r="36" spans="1:9" ht="17.100000000000001" customHeight="1" x14ac:dyDescent="0.3">
      <c r="A36" s="160" t="s">
        <v>303</v>
      </c>
      <c r="B36" s="160" t="s">
        <v>401</v>
      </c>
      <c r="C36" s="163">
        <v>42</v>
      </c>
      <c r="D36" s="163">
        <v>44</v>
      </c>
      <c r="E36" s="163">
        <v>45</v>
      </c>
      <c r="F36" s="163">
        <v>45</v>
      </c>
      <c r="G36" s="163">
        <v>45</v>
      </c>
      <c r="H36" s="163">
        <v>48</v>
      </c>
      <c r="I36" s="163">
        <v>45</v>
      </c>
    </row>
    <row r="37" spans="1:9" ht="17.100000000000001" customHeight="1" x14ac:dyDescent="0.3">
      <c r="A37" s="145" t="s">
        <v>303</v>
      </c>
      <c r="B37" s="145" t="s">
        <v>319</v>
      </c>
      <c r="C37" s="164">
        <v>0.15679999999999999</v>
      </c>
      <c r="D37" s="164">
        <v>0.15989999999999999</v>
      </c>
      <c r="E37" s="164">
        <v>0.18129999999999999</v>
      </c>
      <c r="F37" s="164">
        <v>0.192</v>
      </c>
      <c r="G37" s="164">
        <v>0.1807</v>
      </c>
      <c r="H37" s="164">
        <v>0.14530000000000001</v>
      </c>
      <c r="I37" s="164">
        <v>0.13070000000000001</v>
      </c>
    </row>
    <row r="38" spans="1:9" ht="17.100000000000001" customHeight="1" x14ac:dyDescent="0.3">
      <c r="A38" s="145" t="s">
        <v>303</v>
      </c>
      <c r="B38" s="145" t="s">
        <v>320</v>
      </c>
      <c r="C38" s="164">
        <v>0.78659999999999997</v>
      </c>
      <c r="D38" s="164">
        <v>0.77029999999999998</v>
      </c>
      <c r="E38" s="164">
        <v>0.63819999999999999</v>
      </c>
      <c r="F38" s="164">
        <v>0.65959999999999996</v>
      </c>
      <c r="G38" s="164">
        <v>0.71120000000000005</v>
      </c>
      <c r="H38" s="164">
        <v>0.74009999999999998</v>
      </c>
      <c r="I38" s="164">
        <v>0.76419999999999999</v>
      </c>
    </row>
    <row r="39" spans="1:9" ht="17.100000000000001" customHeight="1" x14ac:dyDescent="0.3">
      <c r="A39" s="145" t="s">
        <v>303</v>
      </c>
      <c r="B39" s="145" t="s">
        <v>321</v>
      </c>
      <c r="C39" s="164">
        <v>5.6500000000000002E-2</v>
      </c>
      <c r="D39" s="164">
        <v>6.9800000000000001E-2</v>
      </c>
      <c r="E39" s="164">
        <v>0.18049999999999999</v>
      </c>
      <c r="F39" s="164">
        <v>0.14829999999999999</v>
      </c>
      <c r="G39" s="164">
        <v>0.1081</v>
      </c>
      <c r="H39" s="164">
        <v>0.11459999999999999</v>
      </c>
      <c r="I39" s="164">
        <v>0.1051</v>
      </c>
    </row>
    <row r="40" spans="1:9" ht="17.100000000000001" customHeight="1" x14ac:dyDescent="0.3">
      <c r="A40" s="160" t="s">
        <v>303</v>
      </c>
      <c r="B40" s="160" t="s">
        <v>308</v>
      </c>
      <c r="C40" s="165">
        <v>1</v>
      </c>
      <c r="D40" s="165">
        <v>1</v>
      </c>
      <c r="E40" s="165">
        <v>1</v>
      </c>
      <c r="F40" s="165">
        <v>1</v>
      </c>
      <c r="G40" s="165">
        <v>1</v>
      </c>
      <c r="H40" s="165">
        <v>1</v>
      </c>
      <c r="I40" s="165">
        <v>1</v>
      </c>
    </row>
    <row r="42" spans="1:9" ht="35.1" customHeight="1" x14ac:dyDescent="0.3">
      <c r="A42" s="158" t="s">
        <v>303</v>
      </c>
      <c r="B42" s="161" t="s">
        <v>407</v>
      </c>
      <c r="C42" s="158">
        <v>2017</v>
      </c>
      <c r="D42" s="158">
        <v>2016</v>
      </c>
      <c r="E42" s="158">
        <v>2015</v>
      </c>
      <c r="F42" s="158">
        <v>2014</v>
      </c>
      <c r="G42" s="158">
        <v>2013</v>
      </c>
      <c r="H42" s="158">
        <v>2012</v>
      </c>
      <c r="I42" s="158">
        <v>2011</v>
      </c>
    </row>
    <row r="43" spans="1:9" ht="17.100000000000001" customHeight="1" x14ac:dyDescent="0.3">
      <c r="A43" s="160" t="s">
        <v>303</v>
      </c>
      <c r="B43" s="160" t="s">
        <v>401</v>
      </c>
      <c r="C43" s="163">
        <v>42</v>
      </c>
      <c r="D43" s="163">
        <v>45</v>
      </c>
      <c r="E43" s="163">
        <v>45</v>
      </c>
      <c r="F43" s="163">
        <v>47</v>
      </c>
      <c r="G43" s="163">
        <v>47</v>
      </c>
      <c r="H43" s="163">
        <v>48</v>
      </c>
      <c r="I43" s="163">
        <v>45</v>
      </c>
    </row>
    <row r="44" spans="1:9" ht="17.100000000000001" customHeight="1" x14ac:dyDescent="0.3">
      <c r="A44" s="145" t="s">
        <v>303</v>
      </c>
      <c r="B44" s="145" t="s">
        <v>319</v>
      </c>
      <c r="C44" s="164">
        <v>5.67E-2</v>
      </c>
      <c r="D44" s="164">
        <v>6.7599999999999993E-2</v>
      </c>
      <c r="E44" s="164">
        <v>0.10920000000000001</v>
      </c>
      <c r="F44" s="164">
        <v>4.07E-2</v>
      </c>
      <c r="G44" s="164">
        <v>0.02</v>
      </c>
      <c r="H44" s="164">
        <v>0</v>
      </c>
      <c r="I44" s="164">
        <v>0</v>
      </c>
    </row>
    <row r="45" spans="1:9" ht="17.100000000000001" customHeight="1" x14ac:dyDescent="0.3">
      <c r="A45" s="145" t="s">
        <v>303</v>
      </c>
      <c r="B45" s="145" t="s">
        <v>320</v>
      </c>
      <c r="C45" s="164">
        <v>0.63759999999999994</v>
      </c>
      <c r="D45" s="164">
        <v>0.62409999999999999</v>
      </c>
      <c r="E45" s="164">
        <v>0.60140000000000005</v>
      </c>
      <c r="F45" s="164">
        <v>0.73480000000000001</v>
      </c>
      <c r="G45" s="164">
        <v>0.67359999999999998</v>
      </c>
      <c r="H45" s="164">
        <v>0.62870000000000004</v>
      </c>
      <c r="I45" s="164">
        <v>0.67320000000000002</v>
      </c>
    </row>
    <row r="46" spans="1:9" ht="17.100000000000001" customHeight="1" x14ac:dyDescent="0.3">
      <c r="A46" s="145" t="s">
        <v>303</v>
      </c>
      <c r="B46" s="145" t="s">
        <v>321</v>
      </c>
      <c r="C46" s="164">
        <v>0.30570000000000003</v>
      </c>
      <c r="D46" s="164">
        <v>0.30819999999999997</v>
      </c>
      <c r="E46" s="164">
        <v>0.28939999999999999</v>
      </c>
      <c r="F46" s="164">
        <v>0.22450000000000001</v>
      </c>
      <c r="G46" s="164">
        <v>0.30630000000000002</v>
      </c>
      <c r="H46" s="164">
        <v>0.37130000000000002</v>
      </c>
      <c r="I46" s="164">
        <v>0.32679999999999998</v>
      </c>
    </row>
    <row r="47" spans="1:9" ht="17.100000000000001" customHeight="1" x14ac:dyDescent="0.3">
      <c r="A47" s="160" t="s">
        <v>303</v>
      </c>
      <c r="B47" s="160" t="s">
        <v>308</v>
      </c>
      <c r="C47" s="165">
        <v>1</v>
      </c>
      <c r="D47" s="165">
        <v>1</v>
      </c>
      <c r="E47" s="165">
        <v>1</v>
      </c>
      <c r="F47" s="165">
        <v>1</v>
      </c>
      <c r="G47" s="165">
        <v>1</v>
      </c>
      <c r="H47" s="165">
        <v>1</v>
      </c>
      <c r="I47" s="165">
        <v>1</v>
      </c>
    </row>
    <row r="49" spans="1:9" ht="35.1" customHeight="1" x14ac:dyDescent="0.3">
      <c r="A49" s="158" t="s">
        <v>303</v>
      </c>
      <c r="B49" s="161" t="s">
        <v>408</v>
      </c>
      <c r="C49" s="158">
        <v>2017</v>
      </c>
      <c r="D49" s="158">
        <v>2016</v>
      </c>
      <c r="E49" s="158">
        <v>2015</v>
      </c>
      <c r="F49" s="158">
        <v>2014</v>
      </c>
      <c r="G49" s="158">
        <v>2013</v>
      </c>
      <c r="H49" s="158">
        <v>2012</v>
      </c>
      <c r="I49" s="158">
        <v>2011</v>
      </c>
    </row>
    <row r="50" spans="1:9" ht="17.100000000000001" customHeight="1" x14ac:dyDescent="0.3">
      <c r="A50" s="160" t="s">
        <v>303</v>
      </c>
      <c r="B50" s="160" t="s">
        <v>401</v>
      </c>
      <c r="C50" s="163">
        <v>42</v>
      </c>
      <c r="D50" s="163">
        <v>45</v>
      </c>
      <c r="E50" s="163">
        <v>45</v>
      </c>
      <c r="F50" s="163">
        <v>47</v>
      </c>
      <c r="G50" s="163">
        <v>47</v>
      </c>
      <c r="H50" s="163">
        <v>48</v>
      </c>
      <c r="I50" s="163">
        <v>44</v>
      </c>
    </row>
    <row r="51" spans="1:9" ht="17.100000000000001" customHeight="1" x14ac:dyDescent="0.3">
      <c r="A51" s="145" t="s">
        <v>303</v>
      </c>
      <c r="B51" s="145" t="s">
        <v>319</v>
      </c>
      <c r="C51" s="164">
        <v>9.6199999999999994E-2</v>
      </c>
      <c r="D51" s="164">
        <v>6.7100000000000007E-2</v>
      </c>
      <c r="E51" s="164">
        <v>4.2700000000000002E-2</v>
      </c>
      <c r="F51" s="164">
        <v>4.4200000000000003E-2</v>
      </c>
      <c r="G51" s="164">
        <v>0.02</v>
      </c>
      <c r="H51" s="164">
        <v>1.5299999999999999E-2</v>
      </c>
      <c r="I51" s="164">
        <v>0</v>
      </c>
    </row>
    <row r="52" spans="1:9" ht="17.100000000000001" customHeight="1" x14ac:dyDescent="0.3">
      <c r="A52" s="145" t="s">
        <v>303</v>
      </c>
      <c r="B52" s="145" t="s">
        <v>320</v>
      </c>
      <c r="C52" s="164">
        <v>0.57830000000000004</v>
      </c>
      <c r="D52" s="164">
        <v>0.64629999999999999</v>
      </c>
      <c r="E52" s="164">
        <v>0.65249999999999997</v>
      </c>
      <c r="F52" s="164">
        <v>0.7339</v>
      </c>
      <c r="G52" s="164">
        <v>0.71709999999999996</v>
      </c>
      <c r="H52" s="164">
        <v>0.65500000000000003</v>
      </c>
      <c r="I52" s="164">
        <v>0.64729999999999999</v>
      </c>
    </row>
    <row r="53" spans="1:9" ht="17.100000000000001" customHeight="1" x14ac:dyDescent="0.3">
      <c r="A53" s="145" t="s">
        <v>303</v>
      </c>
      <c r="B53" s="145" t="s">
        <v>321</v>
      </c>
      <c r="C53" s="164">
        <v>0.32550000000000001</v>
      </c>
      <c r="D53" s="164">
        <v>0.28660000000000002</v>
      </c>
      <c r="E53" s="164">
        <v>0.30480000000000002</v>
      </c>
      <c r="F53" s="164">
        <v>0.22189999999999999</v>
      </c>
      <c r="G53" s="164">
        <v>0.26279999999999998</v>
      </c>
      <c r="H53" s="164">
        <v>0.32969999999999999</v>
      </c>
      <c r="I53" s="164">
        <v>0.35270000000000001</v>
      </c>
    </row>
    <row r="54" spans="1:9" ht="17.100000000000001" customHeight="1" x14ac:dyDescent="0.3">
      <c r="A54" s="160" t="s">
        <v>303</v>
      </c>
      <c r="B54" s="160" t="s">
        <v>308</v>
      </c>
      <c r="C54" s="165">
        <v>1</v>
      </c>
      <c r="D54" s="165">
        <v>1</v>
      </c>
      <c r="E54" s="165">
        <v>1</v>
      </c>
      <c r="F54" s="165">
        <v>1</v>
      </c>
      <c r="G54" s="165">
        <v>1</v>
      </c>
      <c r="H54" s="165">
        <v>1</v>
      </c>
      <c r="I54" s="165">
        <v>1</v>
      </c>
    </row>
    <row r="56" spans="1:9" ht="15.9" customHeight="1" x14ac:dyDescent="0.3">
      <c r="A56" s="135" t="s">
        <v>299</v>
      </c>
    </row>
    <row r="57" spans="1:9" ht="15.9" customHeight="1" x14ac:dyDescent="0.3">
      <c r="A57" s="135" t="s">
        <v>400</v>
      </c>
    </row>
  </sheetData>
  <pageMargins left="0.05" right="0.05" top="0.5" bottom="0.5" header="0" footer="0"/>
  <pageSetup orientation="portrait" horizontalDpi="300" verticalDpi="300"/>
  <headerFooter>
    <oddHeader>Trend Work Life-Telework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48"/>
  <sheetViews>
    <sheetView topLeftCell="A37" zoomScaleNormal="100" workbookViewId="0"/>
  </sheetViews>
  <sheetFormatPr defaultColWidth="11.44140625" defaultRowHeight="12" customHeight="1" x14ac:dyDescent="0.2"/>
  <cols>
    <col min="1" max="1" width="62.6640625" style="131" bestFit="1" customWidth="1"/>
    <col min="2" max="3" width="14.6640625" style="131" bestFit="1" customWidth="1"/>
    <col min="4" max="16384" width="11.44140625" style="131"/>
  </cols>
  <sheetData>
    <row r="1" spans="1:3" ht="21.9" customHeight="1" x14ac:dyDescent="0.35">
      <c r="A1" s="166" t="s">
        <v>409</v>
      </c>
    </row>
    <row r="2" spans="1:3" ht="18.899999999999999" customHeight="1" x14ac:dyDescent="0.2">
      <c r="A2" s="167"/>
      <c r="B2" s="167"/>
      <c r="C2" s="167"/>
    </row>
    <row r="3" spans="1:3" ht="48" customHeight="1" x14ac:dyDescent="0.3">
      <c r="A3" s="196" t="s">
        <v>410</v>
      </c>
      <c r="B3" s="196"/>
      <c r="C3" s="196"/>
    </row>
    <row r="4" spans="1:3" ht="35.1" customHeight="1" x14ac:dyDescent="0.3">
      <c r="A4" s="168"/>
      <c r="B4" s="169" t="s">
        <v>411</v>
      </c>
      <c r="C4" s="170" t="s">
        <v>177</v>
      </c>
    </row>
    <row r="5" spans="1:3" ht="17.100000000000001" customHeight="1" x14ac:dyDescent="0.3">
      <c r="A5" s="167"/>
      <c r="B5" s="171">
        <v>2017</v>
      </c>
      <c r="C5" s="171">
        <v>2017</v>
      </c>
    </row>
    <row r="6" spans="1:3" ht="17.100000000000001" customHeight="1" x14ac:dyDescent="0.3">
      <c r="A6" s="162" t="s">
        <v>412</v>
      </c>
      <c r="B6" s="172">
        <v>17</v>
      </c>
      <c r="C6" s="179">
        <v>0.42099999999999999</v>
      </c>
    </row>
    <row r="7" spans="1:3" ht="17.100000000000001" customHeight="1" x14ac:dyDescent="0.3">
      <c r="A7" s="162" t="s">
        <v>413</v>
      </c>
      <c r="B7" s="172">
        <v>19</v>
      </c>
      <c r="C7" s="179">
        <v>0.42299999999999999</v>
      </c>
    </row>
    <row r="8" spans="1:3" ht="17.100000000000001" customHeight="1" x14ac:dyDescent="0.3">
      <c r="A8" s="162" t="s">
        <v>414</v>
      </c>
      <c r="B8" s="172">
        <v>3</v>
      </c>
      <c r="C8" s="179">
        <v>7.8E-2</v>
      </c>
    </row>
    <row r="9" spans="1:3" ht="17.100000000000001" customHeight="1" x14ac:dyDescent="0.3">
      <c r="A9" s="162" t="s">
        <v>415</v>
      </c>
      <c r="B9" s="172">
        <v>3</v>
      </c>
      <c r="C9" s="179">
        <v>7.8E-2</v>
      </c>
    </row>
    <row r="10" spans="1:3" ht="17.100000000000001" customHeight="1" x14ac:dyDescent="0.3">
      <c r="A10" s="173" t="s">
        <v>416</v>
      </c>
      <c r="B10" s="174">
        <v>0</v>
      </c>
      <c r="C10" s="180">
        <v>0</v>
      </c>
    </row>
    <row r="11" spans="1:3" ht="17.100000000000001" customHeight="1" x14ac:dyDescent="0.3">
      <c r="A11" s="175" t="s">
        <v>308</v>
      </c>
      <c r="B11" s="176">
        <v>42</v>
      </c>
      <c r="C11" s="181">
        <v>1</v>
      </c>
    </row>
    <row r="13" spans="1:3" ht="18.899999999999999" customHeight="1" x14ac:dyDescent="0.2">
      <c r="A13" s="167"/>
      <c r="B13" s="167"/>
      <c r="C13" s="167"/>
    </row>
    <row r="14" spans="1:3" ht="48" customHeight="1" x14ac:dyDescent="0.3">
      <c r="A14" s="196" t="s">
        <v>417</v>
      </c>
      <c r="B14" s="196"/>
      <c r="C14" s="196"/>
    </row>
    <row r="15" spans="1:3" ht="35.1" customHeight="1" x14ac:dyDescent="0.3">
      <c r="A15" s="168"/>
      <c r="B15" s="169" t="s">
        <v>411</v>
      </c>
      <c r="C15" s="170" t="s">
        <v>177</v>
      </c>
    </row>
    <row r="16" spans="1:3" ht="17.100000000000001" customHeight="1" x14ac:dyDescent="0.3">
      <c r="A16" s="167"/>
      <c r="B16" s="171">
        <v>2017</v>
      </c>
      <c r="C16" s="171">
        <v>2017</v>
      </c>
    </row>
    <row r="17" spans="1:3" ht="17.100000000000001" customHeight="1" x14ac:dyDescent="0.3">
      <c r="A17" s="162" t="s">
        <v>412</v>
      </c>
      <c r="B17" s="172">
        <v>8</v>
      </c>
      <c r="C17" s="179">
        <v>0.21199999999999999</v>
      </c>
    </row>
    <row r="18" spans="1:3" ht="17.100000000000001" customHeight="1" x14ac:dyDescent="0.3">
      <c r="A18" s="162" t="s">
        <v>413</v>
      </c>
      <c r="B18" s="172">
        <v>16</v>
      </c>
      <c r="C18" s="179">
        <v>0.38300000000000001</v>
      </c>
    </row>
    <row r="19" spans="1:3" ht="17.100000000000001" customHeight="1" x14ac:dyDescent="0.3">
      <c r="A19" s="162" t="s">
        <v>414</v>
      </c>
      <c r="B19" s="172">
        <v>4</v>
      </c>
      <c r="C19" s="179">
        <v>7.5999999999999998E-2</v>
      </c>
    </row>
    <row r="20" spans="1:3" ht="17.100000000000001" customHeight="1" x14ac:dyDescent="0.3">
      <c r="A20" s="162" t="s">
        <v>415</v>
      </c>
      <c r="B20" s="172">
        <v>8</v>
      </c>
      <c r="C20" s="179">
        <v>0.17399999999999999</v>
      </c>
    </row>
    <row r="21" spans="1:3" ht="17.100000000000001" customHeight="1" x14ac:dyDescent="0.3">
      <c r="A21" s="173" t="s">
        <v>416</v>
      </c>
      <c r="B21" s="174">
        <v>6</v>
      </c>
      <c r="C21" s="180">
        <v>0.154</v>
      </c>
    </row>
    <row r="22" spans="1:3" ht="17.100000000000001" customHeight="1" x14ac:dyDescent="0.3">
      <c r="A22" s="175" t="s">
        <v>308</v>
      </c>
      <c r="B22" s="176">
        <v>42</v>
      </c>
      <c r="C22" s="181">
        <v>1</v>
      </c>
    </row>
    <row r="24" spans="1:3" ht="18.899999999999999" customHeight="1" x14ac:dyDescent="0.2">
      <c r="A24" s="167"/>
      <c r="B24" s="167"/>
      <c r="C24" s="167"/>
    </row>
    <row r="25" spans="1:3" ht="48" customHeight="1" x14ac:dyDescent="0.3">
      <c r="A25" s="196" t="s">
        <v>418</v>
      </c>
      <c r="B25" s="196"/>
      <c r="C25" s="196"/>
    </row>
    <row r="26" spans="1:3" ht="35.1" customHeight="1" x14ac:dyDescent="0.3">
      <c r="A26" s="168"/>
      <c r="B26" s="169" t="s">
        <v>411</v>
      </c>
      <c r="C26" s="170" t="s">
        <v>177</v>
      </c>
    </row>
    <row r="27" spans="1:3" ht="17.100000000000001" customHeight="1" x14ac:dyDescent="0.3">
      <c r="A27" s="167"/>
      <c r="B27" s="171">
        <v>2017</v>
      </c>
      <c r="C27" s="171">
        <v>2017</v>
      </c>
    </row>
    <row r="28" spans="1:3" ht="17.100000000000001" customHeight="1" x14ac:dyDescent="0.3">
      <c r="A28" s="162" t="s">
        <v>412</v>
      </c>
      <c r="B28" s="172">
        <v>24</v>
      </c>
      <c r="C28" s="179">
        <v>0.56000000000000005</v>
      </c>
    </row>
    <row r="29" spans="1:3" ht="17.100000000000001" customHeight="1" x14ac:dyDescent="0.3">
      <c r="A29" s="162" t="s">
        <v>413</v>
      </c>
      <c r="B29" s="172">
        <v>15</v>
      </c>
      <c r="C29" s="179">
        <v>0.36299999999999999</v>
      </c>
    </row>
    <row r="30" spans="1:3" ht="17.100000000000001" customHeight="1" x14ac:dyDescent="0.3">
      <c r="A30" s="162" t="s">
        <v>414</v>
      </c>
      <c r="B30" s="172">
        <v>1</v>
      </c>
      <c r="C30" s="179">
        <v>1.7999999999999999E-2</v>
      </c>
    </row>
    <row r="31" spans="1:3" ht="17.100000000000001" customHeight="1" x14ac:dyDescent="0.3">
      <c r="A31" s="162" t="s">
        <v>415</v>
      </c>
      <c r="B31" s="172">
        <v>1</v>
      </c>
      <c r="C31" s="179">
        <v>3.7999999999999999E-2</v>
      </c>
    </row>
    <row r="32" spans="1:3" ht="17.100000000000001" customHeight="1" x14ac:dyDescent="0.3">
      <c r="A32" s="173" t="s">
        <v>416</v>
      </c>
      <c r="B32" s="174">
        <v>1</v>
      </c>
      <c r="C32" s="180">
        <v>0.02</v>
      </c>
    </row>
    <row r="33" spans="1:3" ht="17.100000000000001" customHeight="1" x14ac:dyDescent="0.3">
      <c r="A33" s="175" t="s">
        <v>308</v>
      </c>
      <c r="B33" s="176">
        <v>42</v>
      </c>
      <c r="C33" s="181">
        <v>1</v>
      </c>
    </row>
    <row r="35" spans="1:3" ht="18.899999999999999" customHeight="1" x14ac:dyDescent="0.2">
      <c r="A35" s="167"/>
      <c r="B35" s="167"/>
      <c r="C35" s="167"/>
    </row>
    <row r="36" spans="1:3" ht="48" customHeight="1" x14ac:dyDescent="0.3">
      <c r="A36" s="196" t="s">
        <v>419</v>
      </c>
      <c r="B36" s="196"/>
      <c r="C36" s="196"/>
    </row>
    <row r="37" spans="1:3" ht="35.1" customHeight="1" x14ac:dyDescent="0.3">
      <c r="A37" s="168"/>
      <c r="B37" s="169" t="s">
        <v>411</v>
      </c>
      <c r="C37" s="170" t="s">
        <v>177</v>
      </c>
    </row>
    <row r="38" spans="1:3" ht="17.100000000000001" customHeight="1" x14ac:dyDescent="0.3">
      <c r="A38" s="167"/>
      <c r="B38" s="171">
        <v>2017</v>
      </c>
      <c r="C38" s="171">
        <v>2017</v>
      </c>
    </row>
    <row r="39" spans="1:3" ht="17.100000000000001" customHeight="1" x14ac:dyDescent="0.3">
      <c r="A39" s="162" t="s">
        <v>412</v>
      </c>
      <c r="B39" s="172">
        <v>13</v>
      </c>
      <c r="C39" s="179">
        <v>0.32800000000000001</v>
      </c>
    </row>
    <row r="40" spans="1:3" ht="17.100000000000001" customHeight="1" x14ac:dyDescent="0.3">
      <c r="A40" s="162" t="s">
        <v>413</v>
      </c>
      <c r="B40" s="172">
        <v>8</v>
      </c>
      <c r="C40" s="179">
        <v>0.17100000000000001</v>
      </c>
    </row>
    <row r="41" spans="1:3" ht="17.100000000000001" customHeight="1" x14ac:dyDescent="0.3">
      <c r="A41" s="162" t="s">
        <v>414</v>
      </c>
      <c r="B41" s="172">
        <v>9</v>
      </c>
      <c r="C41" s="179">
        <v>0.19400000000000001</v>
      </c>
    </row>
    <row r="42" spans="1:3" ht="17.100000000000001" customHeight="1" x14ac:dyDescent="0.3">
      <c r="A42" s="162" t="s">
        <v>415</v>
      </c>
      <c r="B42" s="172">
        <v>7</v>
      </c>
      <c r="C42" s="179">
        <v>0.17100000000000001</v>
      </c>
    </row>
    <row r="43" spans="1:3" ht="17.100000000000001" customHeight="1" x14ac:dyDescent="0.3">
      <c r="A43" s="173" t="s">
        <v>416</v>
      </c>
      <c r="B43" s="174">
        <v>5</v>
      </c>
      <c r="C43" s="180">
        <v>0.13600000000000001</v>
      </c>
    </row>
    <row r="44" spans="1:3" ht="17.100000000000001" customHeight="1" x14ac:dyDescent="0.3">
      <c r="A44" s="175" t="s">
        <v>308</v>
      </c>
      <c r="B44" s="176">
        <v>42</v>
      </c>
      <c r="C44" s="181">
        <v>1</v>
      </c>
    </row>
    <row r="46" spans="1:3" ht="15.9" customHeight="1" x14ac:dyDescent="0.3">
      <c r="A46" s="177" t="s">
        <v>420</v>
      </c>
    </row>
    <row r="47" spans="1:3" ht="15.9" customHeight="1" x14ac:dyDescent="0.3">
      <c r="A47" s="178" t="s">
        <v>421</v>
      </c>
    </row>
    <row r="48" spans="1:3" ht="15.9" customHeight="1" x14ac:dyDescent="0.3">
      <c r="A48" s="178" t="s">
        <v>422</v>
      </c>
    </row>
  </sheetData>
  <mergeCells count="4">
    <mergeCell ref="A3:C3"/>
    <mergeCell ref="A14:C14"/>
    <mergeCell ref="A25:C25"/>
    <mergeCell ref="A36:C36"/>
  </mergeCells>
  <pageMargins left="0.05" right="0.05" top="0.5" bottom="0.5" header="0" footer="0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60</vt:i4>
      </vt:variant>
    </vt:vector>
  </HeadingPairs>
  <TitlesOfParts>
    <vt:vector size="69" baseType="lpstr">
      <vt:lpstr>DASHBOARD</vt:lpstr>
      <vt:lpstr>DASHBOARD_DEMOGRAPHICS</vt:lpstr>
      <vt:lpstr>DASHBOARD_TRENDING</vt:lpstr>
      <vt:lpstr>CORE SURVEY</vt:lpstr>
      <vt:lpstr>WORK LIFE-TELEWORK</vt:lpstr>
      <vt:lpstr>DEMOGRAPHICS</vt:lpstr>
      <vt:lpstr>TREND CORE SURVEY</vt:lpstr>
      <vt:lpstr>TREND WORK LIFE-TELEWORK</vt:lpstr>
      <vt:lpstr>ASI</vt:lpstr>
      <vt:lpstr>nrAgencyName</vt:lpstr>
      <vt:lpstr>nrChallenges</vt:lpstr>
      <vt:lpstr>nrDemoAgeGroup</vt:lpstr>
      <vt:lpstr>nrDemoAgeGroupLabel</vt:lpstr>
      <vt:lpstr>nrDemoAgencyName</vt:lpstr>
      <vt:lpstr>nrDemoDisability</vt:lpstr>
      <vt:lpstr>nrDemoEducation</vt:lpstr>
      <vt:lpstr>nrDemoEducationLabel</vt:lpstr>
      <vt:lpstr>nrDemoGender</vt:lpstr>
      <vt:lpstr>nrDemoGrade</vt:lpstr>
      <vt:lpstr>nrDemoGradeLabel</vt:lpstr>
      <vt:lpstr>nrDemoHispanic</vt:lpstr>
      <vt:lpstr>nrDemoLeave</vt:lpstr>
      <vt:lpstr>nrDemoLocation</vt:lpstr>
      <vt:lpstr>nrDemoMilitary</vt:lpstr>
      <vt:lpstr>nrDemoRacial</vt:lpstr>
      <vt:lpstr>nrDemoRacialLabel</vt:lpstr>
      <vt:lpstr>nrDemoRetirement</vt:lpstr>
      <vt:lpstr>nrDemoSexual</vt:lpstr>
      <vt:lpstr>nrDemoSupervisory</vt:lpstr>
      <vt:lpstr>nrDemoSupervisoryLabel</vt:lpstr>
      <vt:lpstr>nrDemoYearsAgency</vt:lpstr>
      <vt:lpstr>nrDemoYearsAgencyLabel</vt:lpstr>
      <vt:lpstr>nrDemoYearsFederal</vt:lpstr>
      <vt:lpstr>nrDemoYearsFederalLabel</vt:lpstr>
      <vt:lpstr>nrEngagementIndex</vt:lpstr>
      <vt:lpstr>nrFieldPeriod</vt:lpstr>
      <vt:lpstr>nrHighestAgree</vt:lpstr>
      <vt:lpstr>nrHighestDisagree</vt:lpstr>
      <vt:lpstr>nrHighestPerNeg</vt:lpstr>
      <vt:lpstr>nrHighestPerPos</vt:lpstr>
      <vt:lpstr>nrIntrinsicExperiences</vt:lpstr>
      <vt:lpstr>nrLeadersLead</vt:lpstr>
      <vt:lpstr>nrLowestPerNeg</vt:lpstr>
      <vt:lpstr>nrLowestPerPos</vt:lpstr>
      <vt:lpstr>nrNumAdministered</vt:lpstr>
      <vt:lpstr>nrNumCompleted</vt:lpstr>
      <vt:lpstr>nrQuestions</vt:lpstr>
      <vt:lpstr>nrResponseRate</vt:lpstr>
      <vt:lpstr>nrSampleOrCensus</vt:lpstr>
      <vt:lpstr>nrStrengths</vt:lpstr>
      <vt:lpstr>nrSupervisors</vt:lpstr>
      <vt:lpstr>nrTrendAgencyName</vt:lpstr>
      <vt:lpstr>nrTrendData</vt:lpstr>
      <vt:lpstr>nrTrendLargestDecrease2014</vt:lpstr>
      <vt:lpstr>nrTrendLargestDecrease2015</vt:lpstr>
      <vt:lpstr>nrTrendLargestDecrease2016</vt:lpstr>
      <vt:lpstr>nrTrendLargestIncrease2014</vt:lpstr>
      <vt:lpstr>nrTrendLargestIncrease2015</vt:lpstr>
      <vt:lpstr>nrTrendLargestIncrease2016</vt:lpstr>
      <vt:lpstr>nrTrendNumDecrease2014</vt:lpstr>
      <vt:lpstr>nrTrendNumDecrease2015</vt:lpstr>
      <vt:lpstr>nrTrendNumDecrease2016</vt:lpstr>
      <vt:lpstr>nrTrendNumIncrease2014</vt:lpstr>
      <vt:lpstr>nrTrendNumIncrease2015</vt:lpstr>
      <vt:lpstr>nrTrendNumIncrease2016</vt:lpstr>
      <vt:lpstr>nrTrendQuestions</vt:lpstr>
      <vt:lpstr>DASHBOARD!Print_Area</vt:lpstr>
      <vt:lpstr>DASHBOARD_DEMOGRAPHICS!Print_Area</vt:lpstr>
      <vt:lpstr>DASHBOARD_TRENDING!Print_Area</vt:lpstr>
    </vt:vector>
  </TitlesOfParts>
  <Company>Westat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FEVS AES 2017</dc:title>
  <dc:creator>Westat</dc:creator>
  <cp:lastModifiedBy>Antoine Dotson</cp:lastModifiedBy>
  <cp:lastPrinted>2016-06-28T18:06:48Z</cp:lastPrinted>
  <dcterms:created xsi:type="dcterms:W3CDTF">2014-06-02T13:58:11Z</dcterms:created>
  <dcterms:modified xsi:type="dcterms:W3CDTF">2017-09-22T12:47:54Z</dcterms:modified>
</cp:coreProperties>
</file>